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/>
  <mc:AlternateContent xmlns:mc="http://schemas.openxmlformats.org/markup-compatibility/2006">
    <mc:Choice Requires="x15">
      <x15ac:absPath xmlns:x15ac="http://schemas.microsoft.com/office/spreadsheetml/2010/11/ac" url="C:\ASESORIAS HOSPITALES\yolombo hospital\ASESORIA 2021\Oncologia Yol\"/>
    </mc:Choice>
  </mc:AlternateContent>
  <xr:revisionPtr revIDLastSave="0" documentId="8_{7672294A-D7B4-4F8B-B45E-371443326A6B}" xr6:coauthVersionLast="47" xr6:coauthVersionMax="47" xr10:uidLastSave="{00000000-0000-0000-0000-000000000000}"/>
  <bookViews>
    <workbookView xWindow="-120" yWindow="-120" windowWidth="20730" windowHeight="11160" tabRatio="713" xr2:uid="{00000000-000D-0000-FFFF-FFFF00000000}"/>
  </bookViews>
  <sheets>
    <sheet name="PRESUPUESTO" sheetId="65" r:id="rId1"/>
    <sheet name="Discriminacion AU" sheetId="281" r:id="rId2"/>
    <sheet name="1.1" sheetId="199" r:id="rId3"/>
    <sheet name="1.2" sheetId="214" r:id="rId4"/>
    <sheet name="1.3" sheetId="215" r:id="rId5"/>
    <sheet name="2.1" sheetId="216" r:id="rId6"/>
    <sheet name="2.2" sheetId="217" r:id="rId7"/>
    <sheet name="3.1" sheetId="218" r:id="rId8"/>
    <sheet name="3.2" sheetId="219" r:id="rId9"/>
    <sheet name="3.3" sheetId="220" r:id="rId10"/>
    <sheet name="3.4" sheetId="221" r:id="rId11"/>
    <sheet name="4.1" sheetId="222" r:id="rId12"/>
    <sheet name="5.1" sheetId="223" r:id="rId13"/>
    <sheet name="5.2" sheetId="224" r:id="rId14"/>
    <sheet name="6.1" sheetId="225" r:id="rId15"/>
    <sheet name="6.2" sheetId="226" r:id="rId16"/>
    <sheet name="6.3" sheetId="227" r:id="rId17"/>
    <sheet name="6.4" sheetId="228" r:id="rId18"/>
    <sheet name="7.1" sheetId="229" r:id="rId19"/>
    <sheet name="8.1" sheetId="230" r:id="rId20"/>
    <sheet name="8.2" sheetId="231" r:id="rId21"/>
    <sheet name="8.3" sheetId="232" r:id="rId22"/>
    <sheet name="8.4" sheetId="233" r:id="rId23"/>
    <sheet name="8.5" sheetId="234" r:id="rId24"/>
    <sheet name="9.1" sheetId="235" r:id="rId25"/>
    <sheet name="9.2" sheetId="236" r:id="rId26"/>
    <sheet name="9.3" sheetId="237" r:id="rId27"/>
    <sheet name="9.4" sheetId="238" r:id="rId28"/>
    <sheet name="9.5" sheetId="239" r:id="rId29"/>
    <sheet name="9.6" sheetId="240" r:id="rId30"/>
    <sheet name="9.7" sheetId="241" r:id="rId31"/>
    <sheet name="9.8" sheetId="242" r:id="rId32"/>
    <sheet name="9.9" sheetId="243" r:id="rId33"/>
    <sheet name="9.10" sheetId="244" r:id="rId34"/>
    <sheet name="9.11" sheetId="245" r:id="rId35"/>
    <sheet name="9.12" sheetId="246" r:id="rId36"/>
    <sheet name="9.13" sheetId="247" r:id="rId37"/>
    <sheet name="9.14" sheetId="248" r:id="rId38"/>
    <sheet name="9.15" sheetId="249" r:id="rId39"/>
    <sheet name="9.16" sheetId="250" r:id="rId40"/>
    <sheet name="9.17" sheetId="251" r:id="rId41"/>
    <sheet name="9.18" sheetId="252" r:id="rId42"/>
    <sheet name="9.19" sheetId="253" r:id="rId43"/>
    <sheet name="9.20" sheetId="254" r:id="rId44"/>
    <sheet name="9.21" sheetId="255" r:id="rId45"/>
    <sheet name="10.1" sheetId="256" r:id="rId46"/>
    <sheet name="10.2" sheetId="257" r:id="rId47"/>
    <sheet name="10.3" sheetId="258" r:id="rId48"/>
    <sheet name="10.4" sheetId="259" r:id="rId49"/>
    <sheet name="11.1" sheetId="260" r:id="rId50"/>
    <sheet name="11.2" sheetId="261" r:id="rId51"/>
    <sheet name="11.3" sheetId="262" r:id="rId52"/>
    <sheet name="11.4" sheetId="263" r:id="rId53"/>
    <sheet name="11.5" sheetId="264" r:id="rId54"/>
    <sheet name="11.6" sheetId="265" r:id="rId55"/>
    <sheet name="11.7" sheetId="266" r:id="rId56"/>
    <sheet name="11.8" sheetId="269" r:id="rId57"/>
    <sheet name="11.9" sheetId="267" r:id="rId58"/>
    <sheet name="11.10" sheetId="268" r:id="rId59"/>
    <sheet name="11.11" sheetId="270" r:id="rId60"/>
    <sheet name="11.12" sheetId="271" r:id="rId61"/>
    <sheet name="11.13" sheetId="272" r:id="rId62"/>
    <sheet name="12.1" sheetId="273" r:id="rId63"/>
    <sheet name="12.2" sheetId="274" r:id="rId64"/>
    <sheet name="12.3" sheetId="275" r:id="rId65"/>
    <sheet name="12.4" sheetId="276" r:id="rId66"/>
    <sheet name="12.5" sheetId="277" r:id="rId67"/>
    <sheet name="12.6" sheetId="278" r:id="rId68"/>
  </sheets>
  <definedNames>
    <definedName name="_xlnm.Print_Area" localSheetId="2">'1.1'!$A$1:$I$22</definedName>
    <definedName name="_xlnm.Print_Area" localSheetId="3">'1.2'!$A$1:$I$22</definedName>
    <definedName name="_xlnm.Print_Area" localSheetId="4">'1.3'!$A$1:$I$22</definedName>
    <definedName name="_xlnm.Print_Area" localSheetId="45">'10.1'!$A$1:$I$23</definedName>
    <definedName name="_xlnm.Print_Area" localSheetId="46">'10.2'!$A$1:$I$23</definedName>
    <definedName name="_xlnm.Print_Area" localSheetId="47">'10.3'!$A$1:$I$23</definedName>
    <definedName name="_xlnm.Print_Area" localSheetId="48">'10.4'!$A$1:$I$23</definedName>
    <definedName name="_xlnm.Print_Area" localSheetId="49">'11.1'!$A$1:$I$23</definedName>
    <definedName name="_xlnm.Print_Area" localSheetId="58">'11.10'!$A$1:$I$23</definedName>
    <definedName name="_xlnm.Print_Area" localSheetId="59">'11.11'!$A$1:$I$23</definedName>
    <definedName name="_xlnm.Print_Area" localSheetId="60">'11.12'!$A$1:$I$23</definedName>
    <definedName name="_xlnm.Print_Area" localSheetId="61">'11.13'!$A$1:$I$23</definedName>
    <definedName name="_xlnm.Print_Area" localSheetId="50">'11.2'!$A$1:$I$23</definedName>
    <definedName name="_xlnm.Print_Area" localSheetId="51">'11.3'!$A$1:$I$23</definedName>
    <definedName name="_xlnm.Print_Area" localSheetId="52">'11.4'!$A$1:$I$23</definedName>
    <definedName name="_xlnm.Print_Area" localSheetId="53">'11.5'!$A$1:$I$23</definedName>
    <definedName name="_xlnm.Print_Area" localSheetId="54">'11.6'!$A$1:$I$23</definedName>
    <definedName name="_xlnm.Print_Area" localSheetId="55">'11.7'!$A$1:$I$23</definedName>
    <definedName name="_xlnm.Print_Area" localSheetId="56">'11.8'!$A$1:$I$23</definedName>
    <definedName name="_xlnm.Print_Area" localSheetId="57">'11.9'!$A$1:$I$23</definedName>
    <definedName name="_xlnm.Print_Area" localSheetId="62">'12.1'!$A$1:$I$23</definedName>
    <definedName name="_xlnm.Print_Area" localSheetId="63">'12.2'!$A$1:$I$23</definedName>
    <definedName name="_xlnm.Print_Area" localSheetId="64">'12.3'!$A$1:$I$23</definedName>
    <definedName name="_xlnm.Print_Area" localSheetId="65">'12.4'!$A$1:$I$23</definedName>
    <definedName name="_xlnm.Print_Area" localSheetId="66">'12.5'!$A$1:$I$23</definedName>
    <definedName name="_xlnm.Print_Area" localSheetId="67">'12.6'!$A$1:$I$23</definedName>
    <definedName name="_xlnm.Print_Area" localSheetId="5">'2.1'!$A$1:$I$22</definedName>
    <definedName name="_xlnm.Print_Area" localSheetId="6">'2.2'!$A$1:$I$22</definedName>
    <definedName name="_xlnm.Print_Area" localSheetId="7">'3.1'!$A$1:$I$22</definedName>
    <definedName name="_xlnm.Print_Area" localSheetId="8">'3.2'!$A$1:$I$22</definedName>
    <definedName name="_xlnm.Print_Area" localSheetId="9">'3.3'!$A$1:$I$22</definedName>
    <definedName name="_xlnm.Print_Area" localSheetId="10">'3.4'!$A$1:$I$22</definedName>
    <definedName name="_xlnm.Print_Area" localSheetId="11">'4.1'!$A$1:$I$22</definedName>
    <definedName name="_xlnm.Print_Area" localSheetId="12">'5.1'!$A$1:$I$22</definedName>
    <definedName name="_xlnm.Print_Area" localSheetId="13">'5.2'!$A$1:$I$22</definedName>
    <definedName name="_xlnm.Print_Area" localSheetId="14">'6.1'!$A$1:$I$22</definedName>
    <definedName name="_xlnm.Print_Area" localSheetId="15">'6.2'!$A$1:$I$22</definedName>
    <definedName name="_xlnm.Print_Area" localSheetId="16">'6.3'!$A$1:$I$22</definedName>
    <definedName name="_xlnm.Print_Area" localSheetId="17">'6.4'!$A$1:$I$22</definedName>
    <definedName name="_xlnm.Print_Area" localSheetId="18">'7.1'!$A$1:$I$22</definedName>
    <definedName name="_xlnm.Print_Area" localSheetId="19">'8.1'!$A$1:$I$22</definedName>
    <definedName name="_xlnm.Print_Area" localSheetId="20">'8.2'!$A$1:$I$22</definedName>
    <definedName name="_xlnm.Print_Area" localSheetId="21">'8.3'!$A$1:$I$22</definedName>
    <definedName name="_xlnm.Print_Area" localSheetId="22">'8.4'!$A$1:$I$22</definedName>
    <definedName name="_xlnm.Print_Area" localSheetId="23">'8.5'!$A$1:$I$22</definedName>
    <definedName name="_xlnm.Print_Area" localSheetId="24">'9.1'!$A$1:$I$22</definedName>
    <definedName name="_xlnm.Print_Area" localSheetId="33">'9.10'!$A$1:$I$27</definedName>
    <definedName name="_xlnm.Print_Area" localSheetId="34">'9.11'!$A$1:$I$27</definedName>
    <definedName name="_xlnm.Print_Area" localSheetId="35">'9.12'!$A$1:$I$27</definedName>
    <definedName name="_xlnm.Print_Area" localSheetId="36">'9.13'!$A$1:$I$27</definedName>
    <definedName name="_xlnm.Print_Area" localSheetId="37">'9.14'!$A$1:$I$27</definedName>
    <definedName name="_xlnm.Print_Area" localSheetId="38">'9.15'!$A$1:$I$27</definedName>
    <definedName name="_xlnm.Print_Area" localSheetId="39">'9.16'!$A$1:$I$27</definedName>
    <definedName name="_xlnm.Print_Area" localSheetId="40">'9.17'!$A$1:$I$27</definedName>
    <definedName name="_xlnm.Print_Area" localSheetId="41">'9.18'!$A$1:$I$27</definedName>
    <definedName name="_xlnm.Print_Area" localSheetId="42">'9.19'!$A$1:$I$26</definedName>
    <definedName name="_xlnm.Print_Area" localSheetId="25">'9.2'!$A$1:$I$22</definedName>
    <definedName name="_xlnm.Print_Area" localSheetId="43">'9.20'!$A$1:$I$26</definedName>
    <definedName name="_xlnm.Print_Area" localSheetId="44">'9.21'!$A$1:$I$26</definedName>
    <definedName name="_xlnm.Print_Area" localSheetId="26">'9.3'!$A$1:$I$22</definedName>
    <definedName name="_xlnm.Print_Area" localSheetId="27">'9.4'!$A$1:$I$29</definedName>
    <definedName name="_xlnm.Print_Area" localSheetId="28">'9.5'!$A$1:$I$28</definedName>
    <definedName name="_xlnm.Print_Area" localSheetId="29">'9.6'!$A$1:$I$27</definedName>
    <definedName name="_xlnm.Print_Area" localSheetId="30">'9.7'!$A$1:$I$27</definedName>
    <definedName name="_xlnm.Print_Area" localSheetId="31">'9.8'!$A$1:$I$27</definedName>
    <definedName name="_xlnm.Print_Area" localSheetId="32">'9.9'!$A$1:$I$27</definedName>
    <definedName name="_xlnm.Print_Area" localSheetId="0">PRESUPUESTO!$A$1:$G$93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7" i="281" l="1"/>
  <c r="H18" i="281"/>
  <c r="H19" i="281"/>
  <c r="H16" i="281" l="1"/>
  <c r="H15" i="281" s="1"/>
  <c r="H10" i="281"/>
  <c r="H9" i="281"/>
  <c r="H8" i="281"/>
  <c r="H7" i="281" l="1"/>
  <c r="H11" i="278" l="1"/>
  <c r="H12" i="278"/>
  <c r="A5" i="278"/>
  <c r="H10" i="278"/>
  <c r="H9" i="278"/>
  <c r="A5" i="277"/>
  <c r="H10" i="277"/>
  <c r="H9" i="277"/>
  <c r="H10" i="276"/>
  <c r="A5" i="276"/>
  <c r="H9" i="276"/>
  <c r="G23" i="276" s="1"/>
  <c r="I7" i="276" s="1"/>
  <c r="E80" i="65" s="1"/>
  <c r="E79" i="65"/>
  <c r="A5" i="275"/>
  <c r="H9" i="275"/>
  <c r="G23" i="275" s="1"/>
  <c r="I7" i="275" s="1"/>
  <c r="H11" i="274"/>
  <c r="H10" i="274"/>
  <c r="H9" i="274"/>
  <c r="A5" i="274"/>
  <c r="G23" i="274"/>
  <c r="I7" i="274" s="1"/>
  <c r="E78" i="65" s="1"/>
  <c r="H10" i="273"/>
  <c r="H9" i="273"/>
  <c r="G23" i="273" s="1"/>
  <c r="I7" i="273" s="1"/>
  <c r="E77" i="65" s="1"/>
  <c r="A5" i="273"/>
  <c r="A5" i="272"/>
  <c r="H10" i="272"/>
  <c r="H9" i="272"/>
  <c r="G23" i="272" s="1"/>
  <c r="I7" i="272" s="1"/>
  <c r="E75" i="65" s="1"/>
  <c r="H10" i="271"/>
  <c r="A5" i="271"/>
  <c r="H9" i="271"/>
  <c r="G23" i="271" s="1"/>
  <c r="I7" i="271" s="1"/>
  <c r="E73" i="65"/>
  <c r="A5" i="270"/>
  <c r="H9" i="270"/>
  <c r="G23" i="270" s="1"/>
  <c r="I7" i="270" s="1"/>
  <c r="A5" i="269"/>
  <c r="H9" i="269"/>
  <c r="G23" i="269" s="1"/>
  <c r="I7" i="269" s="1"/>
  <c r="E70" i="65" s="1"/>
  <c r="H10" i="268"/>
  <c r="A5" i="268"/>
  <c r="H9" i="268"/>
  <c r="E71" i="65"/>
  <c r="A5" i="266"/>
  <c r="A5" i="267"/>
  <c r="H9" i="267"/>
  <c r="G23" i="267" s="1"/>
  <c r="I7" i="267" s="1"/>
  <c r="E69" i="65"/>
  <c r="H9" i="266"/>
  <c r="G23" i="266" s="1"/>
  <c r="I7" i="266" s="1"/>
  <c r="H10" i="265"/>
  <c r="H11" i="265"/>
  <c r="H12" i="265"/>
  <c r="A5" i="265"/>
  <c r="H9" i="265"/>
  <c r="G23" i="265" s="1"/>
  <c r="I7" i="265" s="1"/>
  <c r="E68" i="65" s="1"/>
  <c r="A5" i="264"/>
  <c r="H9" i="264"/>
  <c r="G23" i="264" s="1"/>
  <c r="I7" i="264" s="1"/>
  <c r="E67" i="65" s="1"/>
  <c r="A5" i="263"/>
  <c r="H9" i="263"/>
  <c r="G23" i="263" s="1"/>
  <c r="I7" i="263" s="1"/>
  <c r="E66" i="65" s="1"/>
  <c r="A5" i="262"/>
  <c r="A5" i="261"/>
  <c r="H9" i="262"/>
  <c r="G23" i="262" s="1"/>
  <c r="I7" i="262" s="1"/>
  <c r="E65" i="65" s="1"/>
  <c r="E64" i="65"/>
  <c r="H9" i="261"/>
  <c r="G23" i="261" s="1"/>
  <c r="I7" i="261" s="1"/>
  <c r="A5" i="260"/>
  <c r="H9" i="260"/>
  <c r="G23" i="260" s="1"/>
  <c r="I7" i="260" s="1"/>
  <c r="E63" i="65" s="1"/>
  <c r="G23" i="277" l="1"/>
  <c r="I7" i="277" s="1"/>
  <c r="E81" i="65" s="1"/>
  <c r="G23" i="278"/>
  <c r="I7" i="278" s="1"/>
  <c r="G75" i="65"/>
  <c r="G74" i="65"/>
  <c r="G70" i="65"/>
  <c r="G23" i="268"/>
  <c r="I7" i="268" s="1"/>
  <c r="E72" i="65" s="1"/>
  <c r="G71" i="65"/>
  <c r="E61" i="65"/>
  <c r="A5" i="259"/>
  <c r="H9" i="259"/>
  <c r="G23" i="259" s="1"/>
  <c r="I7" i="259" s="1"/>
  <c r="E60" i="65"/>
  <c r="G60" i="65" s="1"/>
  <c r="H10" i="258"/>
  <c r="H11" i="258"/>
  <c r="A5" i="258"/>
  <c r="H9" i="258"/>
  <c r="G23" i="258" s="1"/>
  <c r="I7" i="258" s="1"/>
  <c r="E59" i="65"/>
  <c r="G59" i="65" s="1"/>
  <c r="A5" i="257"/>
  <c r="H9" i="257"/>
  <c r="G23" i="257" s="1"/>
  <c r="I7" i="257" s="1"/>
  <c r="H10" i="256"/>
  <c r="H11" i="256"/>
  <c r="H12" i="256"/>
  <c r="A5" i="256"/>
  <c r="H9" i="256"/>
  <c r="A5" i="255"/>
  <c r="H9" i="255"/>
  <c r="G26" i="255" s="1"/>
  <c r="I7" i="255" s="1"/>
  <c r="E56" i="65" s="1"/>
  <c r="G56" i="65" s="1"/>
  <c r="A5" i="254"/>
  <c r="H9" i="254"/>
  <c r="G26" i="254" s="1"/>
  <c r="I7" i="254" s="1"/>
  <c r="E55" i="65" s="1"/>
  <c r="G55" i="65" s="1"/>
  <c r="H10" i="253"/>
  <c r="H11" i="253"/>
  <c r="H12" i="253"/>
  <c r="H13" i="253"/>
  <c r="H14" i="253"/>
  <c r="H15" i="253"/>
  <c r="A5" i="253"/>
  <c r="H9" i="253"/>
  <c r="A5" i="252"/>
  <c r="A5" i="251"/>
  <c r="A5" i="250"/>
  <c r="H9" i="252"/>
  <c r="G27" i="252" s="1"/>
  <c r="I7" i="252" s="1"/>
  <c r="E53" i="65" s="1"/>
  <c r="G53" i="65" s="1"/>
  <c r="H16" i="251"/>
  <c r="H15" i="251"/>
  <c r="H14" i="251"/>
  <c r="H13" i="251"/>
  <c r="H12" i="251"/>
  <c r="H11" i="251"/>
  <c r="H10" i="251"/>
  <c r="H9" i="251"/>
  <c r="H16" i="250"/>
  <c r="H15" i="250"/>
  <c r="H14" i="250"/>
  <c r="H13" i="250"/>
  <c r="H12" i="250"/>
  <c r="H11" i="250"/>
  <c r="H10" i="250"/>
  <c r="H9" i="250"/>
  <c r="A5" i="249"/>
  <c r="H16" i="249"/>
  <c r="H15" i="249"/>
  <c r="H14" i="249"/>
  <c r="H13" i="249"/>
  <c r="H12" i="249"/>
  <c r="H11" i="249"/>
  <c r="H10" i="249"/>
  <c r="H9" i="249"/>
  <c r="A5" i="248"/>
  <c r="H16" i="248"/>
  <c r="H15" i="248"/>
  <c r="H14" i="248"/>
  <c r="H13" i="248"/>
  <c r="H12" i="248"/>
  <c r="H11" i="248"/>
  <c r="H10" i="248"/>
  <c r="H9" i="248"/>
  <c r="H16" i="247"/>
  <c r="H10" i="247"/>
  <c r="H11" i="247"/>
  <c r="H12" i="247"/>
  <c r="H13" i="247"/>
  <c r="H14" i="247"/>
  <c r="H15" i="247"/>
  <c r="A5" i="247"/>
  <c r="H9" i="247"/>
  <c r="A5" i="246"/>
  <c r="A5" i="245"/>
  <c r="H9" i="246"/>
  <c r="G27" i="246" s="1"/>
  <c r="I7" i="246" s="1"/>
  <c r="H9" i="245"/>
  <c r="G27" i="245" s="1"/>
  <c r="I7" i="245" s="1"/>
  <c r="E46" i="65" s="1"/>
  <c r="G46" i="65" s="1"/>
  <c r="A5" i="244"/>
  <c r="H9" i="244"/>
  <c r="G27" i="244" s="1"/>
  <c r="I7" i="244" s="1"/>
  <c r="E45" i="65" s="1"/>
  <c r="G45" i="65" s="1"/>
  <c r="A5" i="243"/>
  <c r="H9" i="243"/>
  <c r="G27" i="243" s="1"/>
  <c r="I7" i="243" s="1"/>
  <c r="E44" i="65" s="1"/>
  <c r="G44" i="65" s="1"/>
  <c r="H16" i="242"/>
  <c r="H15" i="242"/>
  <c r="H11" i="242"/>
  <c r="H12" i="242"/>
  <c r="H13" i="242"/>
  <c r="H14" i="242"/>
  <c r="A5" i="242"/>
  <c r="H10" i="242"/>
  <c r="H9" i="242"/>
  <c r="A5" i="241"/>
  <c r="H10" i="241"/>
  <c r="H9" i="241"/>
  <c r="G27" i="241" s="1"/>
  <c r="I7" i="241" s="1"/>
  <c r="E42" i="65" s="1"/>
  <c r="G42" i="65" s="1"/>
  <c r="A5" i="240"/>
  <c r="H11" i="240"/>
  <c r="H10" i="240"/>
  <c r="H9" i="240"/>
  <c r="H24" i="238"/>
  <c r="A5" i="239"/>
  <c r="H14" i="239"/>
  <c r="H13" i="239"/>
  <c r="H12" i="239"/>
  <c r="H11" i="239"/>
  <c r="H10" i="239"/>
  <c r="H9" i="239"/>
  <c r="G28" i="239" s="1"/>
  <c r="I7" i="239" s="1"/>
  <c r="E40" i="65" s="1"/>
  <c r="G40" i="65" s="1"/>
  <c r="H23" i="238"/>
  <c r="H21" i="238"/>
  <c r="H22" i="238"/>
  <c r="H15" i="238"/>
  <c r="H16" i="238"/>
  <c r="H17" i="238"/>
  <c r="H18" i="238"/>
  <c r="H19" i="238"/>
  <c r="H20" i="238"/>
  <c r="H14" i="238"/>
  <c r="A5" i="238"/>
  <c r="H13" i="238"/>
  <c r="H12" i="238"/>
  <c r="H11" i="238"/>
  <c r="H10" i="238"/>
  <c r="H9" i="238"/>
  <c r="H11" i="237"/>
  <c r="H12" i="237"/>
  <c r="H13" i="237"/>
  <c r="H14" i="237"/>
  <c r="H15" i="237"/>
  <c r="H16" i="237"/>
  <c r="A5" i="237"/>
  <c r="H10" i="237"/>
  <c r="H9" i="237"/>
  <c r="A5" i="236"/>
  <c r="H10" i="236"/>
  <c r="H9" i="236"/>
  <c r="G22" i="236" s="1"/>
  <c r="I7" i="236" s="1"/>
  <c r="E37" i="65" s="1"/>
  <c r="G37" i="65" s="1"/>
  <c r="H14" i="235"/>
  <c r="H10" i="235"/>
  <c r="H11" i="235"/>
  <c r="H12" i="235"/>
  <c r="H13" i="235"/>
  <c r="H9" i="235"/>
  <c r="A5" i="235"/>
  <c r="G61" i="65"/>
  <c r="G47" i="65"/>
  <c r="E10" i="234"/>
  <c r="H10" i="234" s="1"/>
  <c r="E9" i="234"/>
  <c r="H9" i="234" s="1"/>
  <c r="G22" i="234" s="1"/>
  <c r="I7" i="234" s="1"/>
  <c r="E34" i="65" s="1"/>
  <c r="A5" i="234"/>
  <c r="E10" i="233"/>
  <c r="H10" i="233" s="1"/>
  <c r="A5" i="233"/>
  <c r="E9" i="233"/>
  <c r="H9" i="233" s="1"/>
  <c r="A5" i="232"/>
  <c r="E9" i="232"/>
  <c r="H9" i="232" s="1"/>
  <c r="G22" i="232" s="1"/>
  <c r="I7" i="232" s="1"/>
  <c r="E32" i="65" s="1"/>
  <c r="E9" i="231"/>
  <c r="H9" i="231" s="1"/>
  <c r="A5" i="231"/>
  <c r="E10" i="230"/>
  <c r="H10" i="230" s="1"/>
  <c r="A5" i="230"/>
  <c r="E9" i="230"/>
  <c r="H9" i="230" s="1"/>
  <c r="E10" i="229"/>
  <c r="H10" i="229" s="1"/>
  <c r="H9" i="229"/>
  <c r="E9" i="229"/>
  <c r="A5" i="229"/>
  <c r="C9" i="228"/>
  <c r="H9" i="228" s="1"/>
  <c r="G22" i="228" s="1"/>
  <c r="I7" i="228" s="1"/>
  <c r="E26" i="65" s="1"/>
  <c r="A5" i="228"/>
  <c r="A5" i="227"/>
  <c r="A5" i="226"/>
  <c r="E9" i="227"/>
  <c r="H9" i="227" s="1"/>
  <c r="C13" i="226"/>
  <c r="E13" i="226" s="1"/>
  <c r="H13" i="226" s="1"/>
  <c r="E12" i="226"/>
  <c r="H12" i="226" s="1"/>
  <c r="H11" i="226"/>
  <c r="E11" i="226"/>
  <c r="E10" i="226"/>
  <c r="H10" i="226" s="1"/>
  <c r="E9" i="226"/>
  <c r="H9" i="226" s="1"/>
  <c r="E12" i="225"/>
  <c r="H12" i="225" s="1"/>
  <c r="E11" i="225"/>
  <c r="H11" i="225" s="1"/>
  <c r="E10" i="225"/>
  <c r="H10" i="225" s="1"/>
  <c r="E9" i="225"/>
  <c r="H9" i="225" s="1"/>
  <c r="A5" i="225"/>
  <c r="A5" i="224"/>
  <c r="H13" i="224"/>
  <c r="H12" i="224"/>
  <c r="H11" i="224"/>
  <c r="H10" i="224"/>
  <c r="H9" i="224"/>
  <c r="H12" i="223"/>
  <c r="E12" i="223"/>
  <c r="E12" i="222"/>
  <c r="H12" i="222" s="1"/>
  <c r="H10" i="223"/>
  <c r="E11" i="223"/>
  <c r="H11" i="223" s="1"/>
  <c r="E10" i="223"/>
  <c r="E9" i="223"/>
  <c r="H9" i="223" s="1"/>
  <c r="A5" i="223"/>
  <c r="E11" i="222"/>
  <c r="H11" i="222" s="1"/>
  <c r="E10" i="222"/>
  <c r="H10" i="222" s="1"/>
  <c r="H9" i="222"/>
  <c r="E9" i="222"/>
  <c r="A5" i="222"/>
  <c r="H12" i="221"/>
  <c r="H10" i="221"/>
  <c r="H11" i="221"/>
  <c r="H9" i="221"/>
  <c r="A5" i="221"/>
  <c r="H10" i="220"/>
  <c r="H9" i="220"/>
  <c r="G22" i="220" s="1"/>
  <c r="I7" i="220" s="1"/>
  <c r="E15" i="65" s="1"/>
  <c r="A5" i="220"/>
  <c r="H9" i="216"/>
  <c r="A5" i="219"/>
  <c r="C9" i="218"/>
  <c r="F9" i="218" s="1"/>
  <c r="H9" i="218" s="1"/>
  <c r="G22" i="218" s="1"/>
  <c r="I7" i="218" s="1"/>
  <c r="A5" i="218"/>
  <c r="F10" i="217"/>
  <c r="H10" i="217" s="1"/>
  <c r="G22" i="217" s="1"/>
  <c r="I7" i="217" s="1"/>
  <c r="E11" i="65" s="1"/>
  <c r="F9" i="217"/>
  <c r="H9" i="217" s="1"/>
  <c r="A5" i="217"/>
  <c r="F10" i="216"/>
  <c r="H10" i="216" s="1"/>
  <c r="F9" i="216"/>
  <c r="A5" i="216"/>
  <c r="E11" i="215"/>
  <c r="H11" i="215" s="1"/>
  <c r="E10" i="215"/>
  <c r="H10" i="215" s="1"/>
  <c r="E9" i="215"/>
  <c r="H9" i="215" s="1"/>
  <c r="A5" i="215"/>
  <c r="F10" i="214"/>
  <c r="H10" i="214" s="1"/>
  <c r="F9" i="214"/>
  <c r="H9" i="214" s="1"/>
  <c r="A5" i="214"/>
  <c r="A5" i="199"/>
  <c r="G22" i="229" l="1"/>
  <c r="I7" i="229" s="1"/>
  <c r="E28" i="65" s="1"/>
  <c r="G27" i="249"/>
  <c r="I7" i="249" s="1"/>
  <c r="E50" i="65" s="1"/>
  <c r="G50" i="65" s="1"/>
  <c r="G26" i="253"/>
  <c r="I7" i="253" s="1"/>
  <c r="E54" i="65" s="1"/>
  <c r="G54" i="65" s="1"/>
  <c r="G27" i="250"/>
  <c r="I7" i="250" s="1"/>
  <c r="E51" i="65" s="1"/>
  <c r="G51" i="65" s="1"/>
  <c r="G22" i="215"/>
  <c r="I7" i="215" s="1"/>
  <c r="E8" i="65" s="1"/>
  <c r="G27" i="251"/>
  <c r="I7" i="251" s="1"/>
  <c r="E52" i="65" s="1"/>
  <c r="G52" i="65" s="1"/>
  <c r="G22" i="225"/>
  <c r="I7" i="225" s="1"/>
  <c r="E23" i="65" s="1"/>
  <c r="G23" i="256"/>
  <c r="I7" i="256" s="1"/>
  <c r="E58" i="65" s="1"/>
  <c r="G58" i="65" s="1"/>
  <c r="G27" i="248"/>
  <c r="I7" i="248" s="1"/>
  <c r="E49" i="65" s="1"/>
  <c r="G49" i="65" s="1"/>
  <c r="G27" i="247"/>
  <c r="I7" i="247" s="1"/>
  <c r="E48" i="65" s="1"/>
  <c r="G48" i="65" s="1"/>
  <c r="G27" i="242"/>
  <c r="I7" i="242" s="1"/>
  <c r="E43" i="65" s="1"/>
  <c r="G43" i="65" s="1"/>
  <c r="G27" i="240"/>
  <c r="I7" i="240" s="1"/>
  <c r="E41" i="65" s="1"/>
  <c r="G41" i="65" s="1"/>
  <c r="G29" i="238"/>
  <c r="I7" i="238" s="1"/>
  <c r="E39" i="65" s="1"/>
  <c r="G39" i="65" s="1"/>
  <c r="G22" i="237"/>
  <c r="I7" i="237" s="1"/>
  <c r="E38" i="65" s="1"/>
  <c r="G38" i="65" s="1"/>
  <c r="G22" i="235"/>
  <c r="I7" i="235" s="1"/>
  <c r="E36" i="65" s="1"/>
  <c r="G22" i="233"/>
  <c r="I7" i="233" s="1"/>
  <c r="E33" i="65" s="1"/>
  <c r="G22" i="231"/>
  <c r="I7" i="231" s="1"/>
  <c r="E31" i="65" s="1"/>
  <c r="G22" i="230"/>
  <c r="I7" i="230" s="1"/>
  <c r="E30" i="65" s="1"/>
  <c r="G22" i="227"/>
  <c r="I7" i="227" s="1"/>
  <c r="E25" i="65" s="1"/>
  <c r="G22" i="226"/>
  <c r="I7" i="226" s="1"/>
  <c r="E24" i="65" s="1"/>
  <c r="G22" i="224"/>
  <c r="I7" i="224" s="1"/>
  <c r="E21" i="65" s="1"/>
  <c r="G22" i="223"/>
  <c r="I7" i="223" s="1"/>
  <c r="E20" i="65" s="1"/>
  <c r="G22" i="222"/>
  <c r="I7" i="222" s="1"/>
  <c r="E18" i="65" s="1"/>
  <c r="G22" i="221"/>
  <c r="I7" i="221" s="1"/>
  <c r="E16" i="65" s="1"/>
  <c r="F9" i="219"/>
  <c r="H9" i="219" s="1"/>
  <c r="G22" i="219" s="1"/>
  <c r="I7" i="219" s="1"/>
  <c r="E14" i="65" s="1"/>
  <c r="G22" i="216"/>
  <c r="I7" i="216" s="1"/>
  <c r="E10" i="65" s="1"/>
  <c r="G22" i="214"/>
  <c r="I7" i="214" s="1"/>
  <c r="E7" i="65" s="1"/>
  <c r="G77" i="65" l="1"/>
  <c r="G81" i="65"/>
  <c r="G80" i="65"/>
  <c r="G79" i="65"/>
  <c r="G78" i="65"/>
  <c r="E13" i="65"/>
  <c r="G7" i="65" l="1"/>
  <c r="E9" i="199" l="1"/>
  <c r="H9" i="199" s="1"/>
  <c r="G22" i="199" s="1"/>
  <c r="I7" i="199" s="1"/>
  <c r="E6" i="65" s="1"/>
  <c r="G6" i="65" s="1"/>
  <c r="G33" i="65"/>
  <c r="G32" i="65"/>
  <c r="G31" i="65"/>
  <c r="G82" i="65"/>
  <c r="G73" i="65"/>
  <c r="G72" i="65"/>
  <c r="G69" i="65"/>
  <c r="G68" i="65"/>
  <c r="G67" i="65"/>
  <c r="G66" i="65"/>
  <c r="G65" i="65"/>
  <c r="G64" i="65"/>
  <c r="G63" i="65"/>
  <c r="G36" i="65"/>
  <c r="G30" i="65"/>
  <c r="G28" i="65"/>
  <c r="G26" i="65"/>
  <c r="G25" i="65"/>
  <c r="G24" i="65"/>
  <c r="G23" i="65"/>
  <c r="G21" i="65"/>
  <c r="G20" i="65"/>
  <c r="G18" i="65"/>
  <c r="G16" i="65"/>
  <c r="G15" i="65"/>
  <c r="G14" i="65"/>
  <c r="G13" i="65"/>
  <c r="G11" i="65"/>
  <c r="G10" i="65"/>
  <c r="G8" i="65"/>
  <c r="G34" i="65"/>
  <c r="G86" i="65" l="1"/>
  <c r="F3" i="281" s="1"/>
  <c r="F21" i="281" l="1"/>
  <c r="H21" i="281" s="1"/>
  <c r="H20" i="281" s="1"/>
  <c r="F4" i="281"/>
  <c r="F5" i="281" s="1"/>
  <c r="G87" i="65"/>
  <c r="G88" i="65" s="1"/>
  <c r="F12" i="281" l="1"/>
  <c r="H12" i="281" s="1"/>
  <c r="H11" i="281" s="1"/>
  <c r="F14" i="281"/>
  <c r="H14" i="281" s="1"/>
  <c r="H13" i="281" s="1"/>
  <c r="D2" i="65"/>
  <c r="G89" i="65"/>
  <c r="G90" i="65" s="1"/>
  <c r="H22" i="281" l="1"/>
</calcChain>
</file>

<file path=xl/sharedStrings.xml><?xml version="1.0" encoding="utf-8"?>
<sst xmlns="http://schemas.openxmlformats.org/spreadsheetml/2006/main" count="1325" uniqueCount="197">
  <si>
    <t>ITEM</t>
  </si>
  <si>
    <t>DESCRIPCION</t>
  </si>
  <si>
    <t>UNIDAD</t>
  </si>
  <si>
    <t>CANTIDAD</t>
  </si>
  <si>
    <t>V/UNITARIO</t>
  </si>
  <si>
    <t>PRELIMINARES</t>
  </si>
  <si>
    <t>m2</t>
  </si>
  <si>
    <t>ESTRUCTURA</t>
  </si>
  <si>
    <t>MAMPOSTERIA</t>
  </si>
  <si>
    <t>FECHA</t>
  </si>
  <si>
    <t>MEMORIA DE CALCULO</t>
  </si>
  <si>
    <t>ITEM DE PAGO:</t>
  </si>
  <si>
    <t>UNIDAD :</t>
  </si>
  <si>
    <t>CANTIDAD:</t>
  </si>
  <si>
    <t>UBICACIÓN</t>
  </si>
  <si>
    <t>LONGITUD</t>
  </si>
  <si>
    <t>ANCHO</t>
  </si>
  <si>
    <t>AREA</t>
  </si>
  <si>
    <t>TOTAL</t>
  </si>
  <si>
    <t>OBSERVACIONES</t>
  </si>
  <si>
    <t>HOSPITAL SAN RAFAEL YOLOMBO</t>
  </si>
  <si>
    <t>ALTURA</t>
  </si>
  <si>
    <t>ml</t>
  </si>
  <si>
    <t>Demolición de mampostería en cualquier espesor,incluye herramienta menor, acarreo y acopio interno, mano de obra y demas elementos para la correcta ejecucion de la actividad</t>
  </si>
  <si>
    <t>Excavacion manual de 0 a 2 metros en material heterogeneo.  incluye herramienta menor, acarreo y acopio interno, mano de obra y demas elementos para la correcta ejecucion de la actividad</t>
  </si>
  <si>
    <t>m3</t>
  </si>
  <si>
    <t>VOLUMEN</t>
  </si>
  <si>
    <t>EXCAVACIONES Y BOTADA ESCOMBROS</t>
  </si>
  <si>
    <t xml:space="preserve">Botada y disposicion de escombros, materiales de excavacion y sobrantes. </t>
  </si>
  <si>
    <t>Kg</t>
  </si>
  <si>
    <t>REVOQUE Y MORTERO</t>
  </si>
  <si>
    <t>ESTUCO Y PINTURA</t>
  </si>
  <si>
    <t>Pintura esmalte para canoa en lamina. Incluye materiales, herramienta, mano de obra y demas elementos para la correcta ejecucion de la actividad</t>
  </si>
  <si>
    <t>und</t>
  </si>
  <si>
    <t>RED ELECTRICA</t>
  </si>
  <si>
    <t>RED HIDROSANITARIA</t>
  </si>
  <si>
    <t>VITRO ALUMINIO</t>
  </si>
  <si>
    <t>Construccion de caja de inspeccion en concreto de 3000PSI, dimensiones 50cmx50cm, Incluye Herraje, tapa en concreto, materiales, herramientas y demas elementos para su correcta ejecucion</t>
  </si>
  <si>
    <t>PISOS</t>
  </si>
  <si>
    <t>Mamposteria en ladrillo comun de 15cm.  Incluye, materiales, herramienta, mano de obra y demas elementos para la correcta ejecucion de la actividad</t>
  </si>
  <si>
    <t>Pintura Epoxica Interior piso y pared. Incluye materiales, herramienta, mano de obra y demas elementos para la correcta ejecucion de la actividad</t>
  </si>
  <si>
    <t>Pintura tipo Koraza exterior. Incluye materiales, herramienta, mano de obra y demas elementos para la correcta ejecucion de la actividad</t>
  </si>
  <si>
    <t>VALOR TOTAL</t>
  </si>
  <si>
    <t>OBJETO:</t>
  </si>
  <si>
    <t>VALOR INICIAL</t>
  </si>
  <si>
    <t>CONTRACTUAL</t>
  </si>
  <si>
    <t>TOTAL COSTO OBRAS</t>
  </si>
  <si>
    <t>TOTAL COSTO DIRECTO+COSTO INDIRECTO</t>
  </si>
  <si>
    <t>AU</t>
  </si>
  <si>
    <t>INTERVENTORIA</t>
  </si>
  <si>
    <t>Suministro, transporte, figuracion e instalacion de acero de refuerzo de 4200Kg/cm2.  Incluye, materiales, herramienta, mano de obra y demas elementos para la correcta ejecucion de la actividad</t>
  </si>
  <si>
    <t>Estuco. Incluye filetes y dilataciones, materiales, herramienta, mano de obra y demas elementos para la correcta ejecucion de la actividad</t>
  </si>
  <si>
    <t>Mediacaña en mortero 1:4. Incluye materiales, herramienta, mano de obra y demas elementos para la correcta ejecucion de la actividad</t>
  </si>
  <si>
    <t>Suministro, transporte e instalacion de tubería PVC Saniaria de 2", incluye mano de obra, herramientas, limpiador pvc, soldadura, accesorios y demas elementos para su correcta instalacion</t>
  </si>
  <si>
    <t>Suministro, transporte e instalacion de tubería PVC  Presion de 1/2". Incluye mano de obra, herramientas, limpiador pvc, Soldadura, accesorios y demas elementos para su correcta instalacion</t>
  </si>
  <si>
    <t>Salida de tubería PVC  Presion de 1/2". Incluye mano de obra, herramientas, limpiador pvc, Soldadura, accesorios y demas elementos para su correcta instalacion</t>
  </si>
  <si>
    <t>Und</t>
  </si>
  <si>
    <t>Preparacion de piso en baldosa de grano, incluye limpieza, desengrase, y cortes con pulidera en caso de requerirlo, herramienta menor, mano de obra y demas elementos para la correcta ejecucion de la actividad. Hasta obtener una superficie limpia y homegenea</t>
  </si>
  <si>
    <t>Revoque 1:4. Incluye filetes y dilataciones, materiales, herramienta, mano de obra y demas elementos para la correcta ejecucion de la actividad</t>
  </si>
  <si>
    <t>Suministro, transporte e instalación de rejilla plástica de piso de 3x2" para desagüe de 2". Incluye suministro, transporte de los materiales y todos los elementos necesarios para su correcta instalación.</t>
  </si>
  <si>
    <t>Salida PVC  Sanitaria 2". Incluye mano de obra, herramientas, limpiador pvc, soldadura, accesorios y demas elementos para su correcta instalacion</t>
  </si>
  <si>
    <t>Placa de contrapiso en concreto de 3000PSI. E:10cm. Incluye, materiales, herramienta, mano de obra y demas elementos para la correcta ejecucion de la actividad</t>
  </si>
  <si>
    <t>Suministro, transporte e instalacion de malla electrosoldada D-84, Incluye malla, mano de obra, herramienta y demas elementos para su correcta instalacion</t>
  </si>
  <si>
    <t>Lleno compacto con material de prestamo, incluye suministro e instalacion del lleno, herramienta menor, mano de obra y demas elementos para su correcta ejecución.</t>
  </si>
  <si>
    <t>Suministro, transporte e instalacion de ventana tipo persiana fija en aluminio anonizado, dimensiones 0.6mx0.4m. Incluye silicona, anclajes y demas elementos para su correcta instalacion</t>
  </si>
  <si>
    <t>Demolición de piso en baldosa en granito pulido, incluye equipo manual tipo demoledor o similar, herramienta menor, acarreo y acopio interno, mano de obra y demas elementos para la correcta ejecucion de la actividad.</t>
  </si>
  <si>
    <t>Concreto de 3000PSI para columna. Incluye, materiales, herramienta, mano de obra y demas elementos para la correcta ejecucion de la actividad</t>
  </si>
  <si>
    <t>Suministro, transporte e instalacion de cielo raso en Drywall, incluye estructura para fijacion y demas elementos</t>
  </si>
  <si>
    <t>Suministro, transporte y aplicación de Piso vinilo, acabado pulido traslusido, terminacion uniforme. Incluye materiales, herramienta, mano de obra y demas elementos para la correcta ejecucion de la actividad</t>
  </si>
  <si>
    <t>Suministro, transporte e instalación de porcelanato de 60x60 cm para pisos. Incluye mano de obra, herramientas, pega y acabados.</t>
  </si>
  <si>
    <t>Suministro, transporte e instalacion de fachada, vidrio templado de 10mm  , Incluye silicona, anclajes y demas elementos para su correcta instalacion</t>
  </si>
  <si>
    <t>Zona Recepcion- Consultorio - Procesos - Farmacia</t>
  </si>
  <si>
    <t>ESPESOR</t>
  </si>
  <si>
    <t>Red Sanitaria</t>
  </si>
  <si>
    <t>Muro Acceso</t>
  </si>
  <si>
    <t>Muro zona Recepcion</t>
  </si>
  <si>
    <t>Zona Quimios</t>
  </si>
  <si>
    <t>ADECUACION ZONA QUIMIOTERAPIA</t>
  </si>
  <si>
    <t>Demolciones</t>
  </si>
  <si>
    <t>Excavaciones</t>
  </si>
  <si>
    <t>Viga fundacion Muro divisiorio</t>
  </si>
  <si>
    <t>Muro Divisorios</t>
  </si>
  <si>
    <t>Dintel en concreto de 3000PSI, Seccion 15cmx20cm.  Incluye, materiales, herramienta, mano de obra y demas elementos para la correcta ejecucion de la actividad</t>
  </si>
  <si>
    <t>vano Puerta</t>
  </si>
  <si>
    <t>vano area</t>
  </si>
  <si>
    <t>Viga Cimentacion</t>
  </si>
  <si>
    <t>Columna</t>
  </si>
  <si>
    <t>Dintel</t>
  </si>
  <si>
    <t>Kg/ml</t>
  </si>
  <si>
    <t>Muro Divisorio</t>
  </si>
  <si>
    <t>CARAS</t>
  </si>
  <si>
    <t>Muro Perimetral</t>
  </si>
  <si>
    <t>Muro Fachada</t>
  </si>
  <si>
    <t>Canoa</t>
  </si>
  <si>
    <t>Cubierta</t>
  </si>
  <si>
    <t>Consultorio</t>
  </si>
  <si>
    <t>CIELO RASO</t>
  </si>
  <si>
    <t>Zona pasillo-baños</t>
  </si>
  <si>
    <t xml:space="preserve">suministro transporte e instalacón de panel led de 120x30cm. Incluye panel led de 120x30cm, encauchetado, clavija, marcorchasis, elementos de sujeción y todo lo necesario para su correcta instalacion. </t>
  </si>
  <si>
    <t>un</t>
  </si>
  <si>
    <t xml:space="preserve">suministro transporte e instalacón de panel led redondo. Incluye panel led redondo blanco de 18w, encauchetado, clavija, marcorchasis, elementos de sujeción y todo lo necesario para su correcta instalacion. </t>
  </si>
  <si>
    <t xml:space="preserve">suministro transporte e instalacón de interrupto. Incluye interrupto, caja plastica 2x4, face plate, elementos de sujeción y todo lo necesario para su correcta instalacion. </t>
  </si>
  <si>
    <t xml:space="preserve">suministro transporte e instalacón de toma corriente normal. Toma corriente normal blanco, caja plastica 4x2, face plate, elementos de sujeción y todo lo necesario para su correcta instalacion. </t>
  </si>
  <si>
    <t>suministro transporte e instalacón de toma corriente regulado. Toma corriente regulado naranja, caja plastica 4x2, face plate, elementos de sujeción y todo lo necesario para su correcta instalacion.</t>
  </si>
  <si>
    <t>suministro transporte e instalacón de toma corriente hospitalario.Toma corriente hospitalario, caja plastica 4x2, face plate, elementos de sujeción y todo lo necesario para su correcta instalacion.</t>
  </si>
  <si>
    <t xml:space="preserve">suministro transporte e instalacón de luz de emergancia. Incluye lampara de emergencia, clabija, cable de conexión, base, luminarias, baterias, transformador de corriente,  elementos de sujeción y todo lo necesario para su correcta instalacion. </t>
  </si>
  <si>
    <t xml:space="preserve">suministro transporte e instalacón de salida de cable utp. Cable utp de 4 pares, en cobre,  elementos de sujeción y todo lo necesario para su correcta instalacion. </t>
  </si>
  <si>
    <t xml:space="preserve">suministro transporte e instalacón de tablero de circuitos. Incluye tablero electrico de 12 circuitos, con puerta,  elementos de sujeción y todo lo necesario para su correcta instalacion. </t>
  </si>
  <si>
    <t xml:space="preserve">suministro transporte e instalacón de breaker de 20A. Incluye breaker de 20A enchufable y todo lo necesario para su correcta instalacion. </t>
  </si>
  <si>
    <t xml:space="preserve">suministro transporte e instalacón de breaker totalizador. Incluye totalizador para alimentar teablero de circuitos, elementos de sujeción y todo lo necesario para su correcta instalacion. </t>
  </si>
  <si>
    <t xml:space="preserve">suministro transporte e instalacón de bandeja porta cables. Incluye bandeja porta cables metalico, de 10x8, uniones, accesorios, elementos de sujeción y todo lo necesario para su correcta instalacion.  </t>
  </si>
  <si>
    <t xml:space="preserve">suministro transporte e instalacón de paso 12x12. incluye caja metalica 12x12, tapa metalica, elementos de sujeción y todo lo necesario para su correcta instalacion. </t>
  </si>
  <si>
    <t xml:space="preserve">suministro transporte e instalacón de tuberia emt de 3/4. incluye tubo emt de 3/4, uniones, abrazaderas, terminales, accesorios, elementos de sujeción y todo lo necesario para su correcta instalacion.  </t>
  </si>
  <si>
    <t xml:space="preserve">suministro transporte e instalacón de tuberia pvc de 3/4. incluye tubo pvc de 3/4, uniones, terminales, accesorios, canchada, elementos de sujeción y todo lo necesario para su correcta instalacion. </t>
  </si>
  <si>
    <t xml:space="preserve">suministro transporte e instalacón de cable #12 awg. Incluye cable #12, cinta, conector roscado, elementos de sujeción y todo lo necesario para su correcta instalacion.  </t>
  </si>
  <si>
    <t xml:space="preserve">suministro transporte e instalacón de cable #14 awg. Incluye cable #14, cinta, conector roscado, elementos de sujeción y todo lo necesario para su correcta instalacion. </t>
  </si>
  <si>
    <t xml:space="preserve">suministro transporte e instalacón de cable #8 awg. Incluye cable #8, cinta, conector roscado, elementos de sujeción y todo lo necesario para su correcta instalacion.  </t>
  </si>
  <si>
    <t xml:space="preserve">suministro transporte e instalacón de cable utp 4 pares. Incluye cable utp de 4 pares, elementos de sujeción y todo lo necesario para su correcta instalacion. </t>
  </si>
  <si>
    <t>desmonte de sistema existente. Incluye desmote de ductos porta cables, cableado, bandejas, luminarias accesorios, tomas, interruptores y elementos de sujeción.</t>
  </si>
  <si>
    <t xml:space="preserve">conexión del sisteme nuevo a la red existente. Incluye la conexión del sistema nuevo de energia, datos, voz, sonido o camaras al sistema existente. </t>
  </si>
  <si>
    <t>RED GASES</t>
  </si>
  <si>
    <t xml:space="preserve">suministro transporte e instalacón de tuberia de cobre tipo L de 1/2.  Incluye tuberia tipo L de 1/2  referencia B-88, soportes, pintura, marcacion, soldadura con plata al 15%, prueba con nitrogeno, elementos de sujecion y todo lo necesario para su correcta instalacion. </t>
  </si>
  <si>
    <t xml:space="preserve">suministro transporte e instalacón de Caja de control integrada con alarma. Incluye caja de control integrada con alarma de área, importada de fabricación americana, alarma Sonora y Visual,  para monitoreo constante de Gases, barra indicadora de niveles alto-medio-bajo, identificación de  errores,  con sensores de estado sólido, 70 db, debe cumplir norma NFPA 99 y con válvulas de tres cuerpos, desmontable, en bronce o latón, puertos para manómetros o vacuometros, soldada en sus extremos tapa acrílica, elementos de sujecion y todo lo necesario para su correcta instalacion. </t>
  </si>
  <si>
    <t xml:space="preserve">suministro transporte e instalacón de Salidas para Gases Medicinales. incluye  Salidas para Gases Medicinales Importada de fabricación americana, con doble cheque, codificacion de colores, extension de tuberia tipo K  para soldar, debe cumplir norma NFPA 99 de pared QC  y cieliticas DISS, elementos de sujecion y todo lo necesario para su correcta instalacion. </t>
  </si>
  <si>
    <t xml:space="preserve">conexión del sisteme nuevo a la red existente. Incluye la conexión del sistema nuevo de gases medicinales al sistema existente. </t>
  </si>
  <si>
    <t>Pasillo</t>
  </si>
  <si>
    <t>Farmacia</t>
  </si>
  <si>
    <t>Proceso</t>
  </si>
  <si>
    <t>Recepcion</t>
  </si>
  <si>
    <t>Asesoria</t>
  </si>
  <si>
    <t>Baños</t>
  </si>
  <si>
    <t>Areas - Sucia - Residuos</t>
  </si>
  <si>
    <t>Luces Rectangular Zona Quimios</t>
  </si>
  <si>
    <t>Luces Rectangular Pasillo</t>
  </si>
  <si>
    <t>Luces Rectangular Farmacia</t>
  </si>
  <si>
    <t>Luces Rectangular Proceso</t>
  </si>
  <si>
    <t>Luces Rectangular Consultorio</t>
  </si>
  <si>
    <t>Luces Rectangular Asesoria</t>
  </si>
  <si>
    <t>Luce redonda Baños</t>
  </si>
  <si>
    <t>Luce redonda Areas - Sucia - Residuos</t>
  </si>
  <si>
    <t>Luces emergia Pasillo</t>
  </si>
  <si>
    <t>Luces emergia quimios</t>
  </si>
  <si>
    <t>Suministro, transporte e instalacion de puerta en aluminio con visor vertical en vidrio templado de 5mm, dimensiones 1.45mx2.1m, Incluye chapa de perilla tipo alcoba, silicona, anclajes y demas elementos para su correcta instalación</t>
  </si>
  <si>
    <t>camaras</t>
  </si>
  <si>
    <t>Taleros</t>
  </si>
  <si>
    <t>pasillo</t>
  </si>
  <si>
    <t>Recepcion - Tablero</t>
  </si>
  <si>
    <t>Area intervencion Global</t>
  </si>
  <si>
    <t>Tablero - Cuarto electrico</t>
  </si>
  <si>
    <t>Red gases</t>
  </si>
  <si>
    <t>Suministro, transporte e instalacion de tubería PVC Sanitaria de 4". Incluye mano de obra, herramientas, limpiador pvc, soldadura, accesorios y demas elementos para su correcta instalacion</t>
  </si>
  <si>
    <t>Salida PVC  Sanitaria 4". Incluye mano de obra, herramientas, limpiador pvc, soldadura, accesorios y demas elementos para su correcta instalacion</t>
  </si>
  <si>
    <t>Suministro, transporte e instalacion de combo sanitario acuaplus o similar. Incluye lavamanos, sanitario, incrustaciones, pedestal, fijacion,mano de obra y demas elementos para su correcta instalacion</t>
  </si>
  <si>
    <t>baños</t>
  </si>
  <si>
    <t>Suministro, transporte e instalacion de Lavadero prefabricado. Incluye  fijacion,mano de obra y demas elementos para su correcta instalacion</t>
  </si>
  <si>
    <t>Lavadero</t>
  </si>
  <si>
    <t>Suministro, transporte e instalacion de orinal. Incluye  fijacion,mano de obra y demas elementos para su correcta instalacion</t>
  </si>
  <si>
    <t>Suministro, transporte e instalacion de meson en  acero inoxidable. Incluye  fijacion, 1 entrepaño,mano de obra y demas elementos para su correcta instalacion</t>
  </si>
  <si>
    <t>Suministro, transporte e instalacion de Lavamanos en acero inoxidable. Incluye estructura y un entrepaño, fijacion,mano de obra y demas elementos para su correcta instalacion</t>
  </si>
  <si>
    <t>Trababjo sucion</t>
  </si>
  <si>
    <t>Trabajo limpio</t>
  </si>
  <si>
    <t>Suministro, transporte e instalacion de ventana en aluminio anonizado con sandblasting, dimensiones 1.5mx0.55m, Incluye silicona, anclajes y demas elementos para su correcta instalación</t>
  </si>
  <si>
    <t>Procespo</t>
  </si>
  <si>
    <t>Baño</t>
  </si>
  <si>
    <t>Acceso</t>
  </si>
  <si>
    <t>Zona quimios</t>
  </si>
  <si>
    <t>Suministro, transporte e instalacion de puerta en aluminio, con apuertura a una ala, dimensiones 0.8mx2.1m, Incluye chapa de bola tipo alcoba, silicona, anclajes y demas elementos para su correcta instalacion</t>
  </si>
  <si>
    <t>Suministro, transporte e instalacion de puerta en aluminio, con apertura a una ala, dimensiones 1mx2.1m, Incluye chapa de perilla tipo alcoba, silicona, anclajes y demas elementos para su correcta instalacion</t>
  </si>
  <si>
    <t>Proces</t>
  </si>
  <si>
    <t>Baños accesible</t>
  </si>
  <si>
    <t>DISCRIMINACION AU</t>
  </si>
  <si>
    <t>COSTO DIRECTO</t>
  </si>
  <si>
    <t>COSTO TOTAL</t>
  </si>
  <si>
    <t>V/TOTAL</t>
  </si>
  <si>
    <t>ADMINISTRACION</t>
  </si>
  <si>
    <t>mes</t>
  </si>
  <si>
    <t>Implementacion Protocolo Covid</t>
  </si>
  <si>
    <t>UTILIDAD</t>
  </si>
  <si>
    <t>TOTAL AU</t>
  </si>
  <si>
    <t>DEDICACION</t>
  </si>
  <si>
    <t>F. PRESTACIONAL</t>
  </si>
  <si>
    <t>POLIZA</t>
  </si>
  <si>
    <t xml:space="preserve">ADECUACIÓN DE LA INFRAESTRUCTURA FÍSICA DE LA ESE HOSPITAL SAN RAFAEL DE YOLOMBÓ </t>
  </si>
  <si>
    <t>Polizas 1%</t>
  </si>
  <si>
    <t>Ingeniero Director</t>
  </si>
  <si>
    <t>TOTAL COSTO PROYECTO</t>
  </si>
  <si>
    <t>AU 28%</t>
  </si>
  <si>
    <t>Concreto de 3000PSI para vigas de fundacion. Incluye, materiales, herramienta, mano de obra y demas elementos para la correcta ejecucion de la actividad</t>
  </si>
  <si>
    <t>CONTRIBUCION</t>
  </si>
  <si>
    <t>Contribucion fondo Seguridad 5%</t>
  </si>
  <si>
    <t>VARIOS</t>
  </si>
  <si>
    <t>Fotocopias, edicion informes, registros fotográficos entre otros</t>
  </si>
  <si>
    <t>Comunicaciones (Telefono, Fax, Celular, Internet, Etc) mensual</t>
  </si>
  <si>
    <t>Tarifa alquiler de equipo de oficina para uso del proyecto: 2 equipos de cómputo, muebles, escritorios y enseres de oficina</t>
  </si>
  <si>
    <t>Transporte</t>
  </si>
  <si>
    <t>Ingeniero Residente</t>
  </si>
  <si>
    <t>Utilidad Contrato Obra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</si>
</sst>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\ #,##0;[Red]\-&quot;$&quot;\ #,##0"/>
    <numFmt numFmtId="42" formatCode="_-&quot;$&quot;\ * #,##0_-;\-&quot;$&quot;\ * #,##0_-;_-&quot;$&quot;\ 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0.0"/>
    <numFmt numFmtId="166" formatCode="0.00_ ;\-0.00\ "/>
    <numFmt numFmtId="167" formatCode="0.0"/>
    <numFmt numFmtId="168" formatCode="_(&quot;C$&quot;* #,##0_);_(&quot;C$&quot;* \(#,##0\);_(&quot;C$&quot;* &quot;-&quot;_);_(@_)"/>
    <numFmt numFmtId="169" formatCode="&quot;$&quot;\ #,##0"/>
    <numFmt numFmtId="170" formatCode="&quot;$&quot;#,##0"/>
    <numFmt numFmtId="171" formatCode="&quot;$&quot;#,##0.00"/>
    <numFmt numFmtId="172" formatCode="&quot;$&quot;\ #,##0.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sz val="11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</cellStyleXfs>
  <cellXfs count="198">
    <xf numFmtId="0" fontId="0" fillId="0" borderId="0" xfId="0"/>
    <xf numFmtId="0" fontId="4" fillId="0" borderId="0" xfId="4" applyFont="1" applyFill="1" applyBorder="1"/>
    <xf numFmtId="14" fontId="6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/>
    </xf>
    <xf numFmtId="0" fontId="4" fillId="0" borderId="0" xfId="4" quotePrefix="1" applyFont="1" applyBorder="1" applyAlignment="1">
      <alignment horizontal="center" vertical="center" wrapText="1"/>
    </xf>
    <xf numFmtId="0" fontId="4" fillId="0" borderId="0" xfId="4" applyFont="1" applyBorder="1" applyAlignment="1">
      <alignment horizontal="right"/>
    </xf>
    <xf numFmtId="0" fontId="4" fillId="0" borderId="10" xfId="4" applyFont="1" applyBorder="1" applyAlignment="1">
      <alignment horizontal="right"/>
    </xf>
    <xf numFmtId="2" fontId="4" fillId="0" borderId="13" xfId="4" applyNumberFormat="1" applyFont="1" applyBorder="1"/>
    <xf numFmtId="2" fontId="4" fillId="0" borderId="0" xfId="4" applyNumberFormat="1" applyFont="1" applyBorder="1"/>
    <xf numFmtId="0" fontId="7" fillId="3" borderId="0" xfId="0" applyFont="1" applyFill="1" applyBorder="1" applyAlignment="1">
      <alignment horizontal="center" vertical="center"/>
    </xf>
    <xf numFmtId="0" fontId="8" fillId="0" borderId="0" xfId="4" applyFont="1" applyBorder="1" applyAlignment="1">
      <alignment horizontal="center" vertical="center"/>
    </xf>
    <xf numFmtId="2" fontId="8" fillId="0" borderId="0" xfId="4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14" fontId="6" fillId="0" borderId="0" xfId="4" applyNumberFormat="1" applyFont="1" applyFill="1" applyBorder="1" applyAlignment="1">
      <alignment vertical="center"/>
    </xf>
    <xf numFmtId="14" fontId="6" fillId="0" borderId="5" xfId="4" applyNumberFormat="1" applyFont="1" applyFill="1" applyBorder="1" applyAlignment="1">
      <alignment vertical="center"/>
    </xf>
    <xf numFmtId="2" fontId="6" fillId="0" borderId="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4" applyFont="1" applyFill="1" applyBorder="1" applyAlignment="1">
      <alignment horizontal="center" vertical="center"/>
    </xf>
    <xf numFmtId="0" fontId="6" fillId="0" borderId="0" xfId="4" applyFont="1" applyBorder="1"/>
    <xf numFmtId="0" fontId="6" fillId="0" borderId="16" xfId="4" applyFont="1" applyBorder="1"/>
    <xf numFmtId="167" fontId="4" fillId="0" borderId="10" xfId="4" applyNumberFormat="1" applyFont="1" applyBorder="1" applyAlignment="1">
      <alignment horizontal="right"/>
    </xf>
    <xf numFmtId="1" fontId="6" fillId="0" borderId="1" xfId="4" applyNumberFormat="1" applyFont="1" applyBorder="1" applyAlignment="1">
      <alignment horizontal="center" vertical="center"/>
    </xf>
    <xf numFmtId="1" fontId="6" fillId="0" borderId="23" xfId="4" applyNumberFormat="1" applyFont="1" applyBorder="1" applyAlignment="1">
      <alignment horizontal="center" vertical="center"/>
    </xf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6" fontId="0" fillId="0" borderId="1" xfId="0" applyNumberFormat="1" applyBorder="1" applyAlignment="1">
      <alignment vertical="center"/>
    </xf>
    <xf numFmtId="6" fontId="0" fillId="0" borderId="1" xfId="0" applyNumberForma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3" fontId="2" fillId="2" borderId="4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0" fontId="5" fillId="0" borderId="10" xfId="4" applyFont="1" applyFill="1" applyBorder="1" applyAlignment="1">
      <alignment horizontal="left" vertical="center" wrapText="1" indent="1"/>
    </xf>
    <xf numFmtId="0" fontId="11" fillId="0" borderId="0" xfId="1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right" vertical="center"/>
    </xf>
    <xf numFmtId="171" fontId="11" fillId="0" borderId="0" xfId="0" applyNumberFormat="1" applyFont="1" applyFill="1" applyBorder="1" applyAlignment="1">
      <alignment horizontal="right" vertical="center"/>
    </xf>
    <xf numFmtId="0" fontId="12" fillId="4" borderId="6" xfId="10" applyFont="1" applyFill="1" applyBorder="1" applyAlignment="1">
      <alignment vertical="center"/>
    </xf>
    <xf numFmtId="170" fontId="12" fillId="4" borderId="3" xfId="6" applyNumberFormat="1" applyFont="1" applyFill="1" applyBorder="1" applyAlignment="1"/>
    <xf numFmtId="0" fontId="12" fillId="4" borderId="25" xfId="10" applyFont="1" applyFill="1" applyBorder="1"/>
    <xf numFmtId="170" fontId="12" fillId="4" borderId="28" xfId="6" applyNumberFormat="1" applyFont="1" applyFill="1" applyBorder="1" applyAlignment="1"/>
    <xf numFmtId="2" fontId="6" fillId="0" borderId="1" xfId="4" applyNumberFormat="1" applyFont="1" applyBorder="1" applyAlignment="1">
      <alignment horizontal="center" vertical="center"/>
    </xf>
    <xf numFmtId="2" fontId="6" fillId="0" borderId="23" xfId="4" applyNumberFormat="1" applyFont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4" fillId="2" borderId="10" xfId="4" applyFont="1" applyFill="1" applyBorder="1"/>
    <xf numFmtId="0" fontId="4" fillId="2" borderId="13" xfId="4" applyFont="1" applyFill="1" applyBorder="1"/>
    <xf numFmtId="0" fontId="4" fillId="2" borderId="10" xfId="4" applyFont="1" applyFill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170" fontId="0" fillId="0" borderId="1" xfId="8" applyNumberFormat="1" applyFont="1" applyBorder="1" applyAlignment="1">
      <alignment vertical="center"/>
    </xf>
    <xf numFmtId="170" fontId="0" fillId="0" borderId="0" xfId="0" applyNumberFormat="1" applyBorder="1" applyAlignment="1">
      <alignment vertical="center"/>
    </xf>
    <xf numFmtId="170" fontId="0" fillId="0" borderId="1" xfId="0" applyNumberFormat="1" applyBorder="1" applyAlignment="1">
      <alignment vertical="center"/>
    </xf>
    <xf numFmtId="170" fontId="0" fillId="0" borderId="0" xfId="0" applyNumberFormat="1"/>
    <xf numFmtId="170" fontId="10" fillId="0" borderId="0" xfId="3" applyNumberFormat="1" applyFont="1" applyFill="1" applyBorder="1" applyAlignment="1">
      <alignment horizontal="center" vertical="center" wrapText="1"/>
    </xf>
    <xf numFmtId="170" fontId="2" fillId="2" borderId="5" xfId="0" applyNumberFormat="1" applyFont="1" applyFill="1" applyBorder="1" applyAlignment="1">
      <alignment horizontal="center" vertical="center"/>
    </xf>
    <xf numFmtId="170" fontId="0" fillId="0" borderId="5" xfId="0" applyNumberFormat="1" applyBorder="1" applyAlignment="1">
      <alignment vertical="center"/>
    </xf>
    <xf numFmtId="170" fontId="0" fillId="0" borderId="5" xfId="0" applyNumberFormat="1" applyFill="1" applyBorder="1" applyAlignment="1">
      <alignment vertical="center"/>
    </xf>
    <xf numFmtId="170" fontId="0" fillId="0" borderId="0" xfId="0" applyNumberFormat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" fontId="0" fillId="0" borderId="0" xfId="0" applyNumberFormat="1"/>
    <xf numFmtId="0" fontId="6" fillId="0" borderId="26" xfId="4" applyFont="1" applyBorder="1" applyAlignment="1">
      <alignment horizontal="left" vertical="center" indent="1"/>
    </xf>
    <xf numFmtId="0" fontId="6" fillId="0" borderId="23" xfId="4" applyFont="1" applyBorder="1" applyAlignment="1">
      <alignment horizontal="left" vertical="center" indent="1"/>
    </xf>
    <xf numFmtId="0" fontId="2" fillId="2" borderId="5" xfId="0" applyFont="1" applyFill="1" applyBorder="1" applyAlignment="1">
      <alignment vertical="center"/>
    </xf>
    <xf numFmtId="2" fontId="4" fillId="0" borderId="10" xfId="4" applyNumberFormat="1" applyFont="1" applyBorder="1" applyAlignment="1">
      <alignment horizontal="right"/>
    </xf>
    <xf numFmtId="167" fontId="6" fillId="0" borderId="1" xfId="4" applyNumberFormat="1" applyFont="1" applyBorder="1" applyAlignment="1">
      <alignment horizontal="center" vertical="center"/>
    </xf>
    <xf numFmtId="0" fontId="2" fillId="2" borderId="2" xfId="0" applyFont="1" applyFill="1" applyBorder="1"/>
    <xf numFmtId="0" fontId="2" fillId="2" borderId="6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1" xfId="0" applyFont="1" applyFill="1" applyBorder="1" applyAlignment="1"/>
    <xf numFmtId="169" fontId="2" fillId="2" borderId="5" xfId="0" applyNumberFormat="1" applyFont="1" applyFill="1" applyBorder="1"/>
    <xf numFmtId="0" fontId="0" fillId="0" borderId="4" xfId="0" applyBorder="1"/>
    <xf numFmtId="0" fontId="0" fillId="0" borderId="1" xfId="0" applyBorder="1"/>
    <xf numFmtId="169" fontId="0" fillId="0" borderId="1" xfId="0" applyNumberFormat="1" applyBorder="1"/>
    <xf numFmtId="169" fontId="0" fillId="0" borderId="5" xfId="0" applyNumberFormat="1" applyBorder="1"/>
    <xf numFmtId="0" fontId="0" fillId="0" borderId="1" xfId="0" applyBorder="1" applyAlignment="1">
      <alignment wrapText="1"/>
    </xf>
    <xf numFmtId="0" fontId="0" fillId="0" borderId="27" xfId="0" applyBorder="1"/>
    <xf numFmtId="0" fontId="0" fillId="0" borderId="25" xfId="0" applyBorder="1" applyAlignment="1">
      <alignment wrapText="1"/>
    </xf>
    <xf numFmtId="0" fontId="0" fillId="0" borderId="25" xfId="0" applyBorder="1"/>
    <xf numFmtId="169" fontId="0" fillId="0" borderId="25" xfId="0" applyNumberFormat="1" applyBorder="1"/>
    <xf numFmtId="169" fontId="0" fillId="0" borderId="28" xfId="0" applyNumberFormat="1" applyBorder="1"/>
    <xf numFmtId="169" fontId="2" fillId="2" borderId="10" xfId="0" applyNumberFormat="1" applyFont="1" applyFill="1" applyBorder="1"/>
    <xf numFmtId="0" fontId="2" fillId="2" borderId="35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42" xfId="0" applyFont="1" applyFill="1" applyBorder="1"/>
    <xf numFmtId="0" fontId="2" fillId="2" borderId="29" xfId="0" applyFont="1" applyFill="1" applyBorder="1" applyAlignment="1"/>
    <xf numFmtId="169" fontId="0" fillId="0" borderId="29" xfId="0" applyNumberFormat="1" applyBorder="1"/>
    <xf numFmtId="169" fontId="0" fillId="0" borderId="39" xfId="0" applyNumberFormat="1" applyBorder="1"/>
    <xf numFmtId="9" fontId="0" fillId="0" borderId="1" xfId="0" applyNumberFormat="1" applyBorder="1"/>
    <xf numFmtId="172" fontId="12" fillId="4" borderId="28" xfId="6" applyNumberFormat="1" applyFont="1" applyFill="1" applyBorder="1" applyAlignment="1"/>
    <xf numFmtId="10" fontId="12" fillId="4" borderId="23" xfId="10" applyNumberFormat="1" applyFont="1" applyFill="1" applyBorder="1" applyAlignment="1">
      <alignment horizontal="center" vertical="center"/>
    </xf>
    <xf numFmtId="170" fontId="12" fillId="4" borderId="32" xfId="6" applyNumberFormat="1" applyFont="1" applyFill="1" applyBorder="1" applyAlignment="1"/>
    <xf numFmtId="0" fontId="12" fillId="4" borderId="43" xfId="10" applyFont="1" applyFill="1" applyBorder="1"/>
    <xf numFmtId="170" fontId="12" fillId="4" borderId="22" xfId="6" applyNumberFormat="1" applyFont="1" applyFill="1" applyBorder="1" applyAlignment="1"/>
    <xf numFmtId="9" fontId="12" fillId="4" borderId="25" xfId="10" applyNumberFormat="1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2" fillId="2" borderId="29" xfId="0" applyFont="1" applyFill="1" applyBorder="1" applyAlignment="1">
      <alignment horizontal="left" vertical="center"/>
    </xf>
    <xf numFmtId="0" fontId="2" fillId="2" borderId="36" xfId="0" applyFont="1" applyFill="1" applyBorder="1" applyAlignment="1">
      <alignment horizontal="left" vertical="center"/>
    </xf>
    <xf numFmtId="0" fontId="2" fillId="2" borderId="24" xfId="0" applyFont="1" applyFill="1" applyBorder="1" applyAlignment="1">
      <alignment horizontal="left" vertical="center"/>
    </xf>
    <xf numFmtId="0" fontId="12" fillId="4" borderId="27" xfId="10" applyFont="1" applyFill="1" applyBorder="1" applyAlignment="1">
      <alignment horizontal="left" vertical="center" indent="1"/>
    </xf>
    <xf numFmtId="0" fontId="12" fillId="4" borderId="25" xfId="10" applyFont="1" applyFill="1" applyBorder="1" applyAlignment="1">
      <alignment horizontal="left" vertical="center" indent="1"/>
    </xf>
    <xf numFmtId="0" fontId="12" fillId="4" borderId="2" xfId="10" applyFont="1" applyFill="1" applyBorder="1" applyAlignment="1">
      <alignment horizontal="left" vertical="center" indent="1"/>
    </xf>
    <xf numFmtId="0" fontId="12" fillId="4" borderId="6" xfId="10" applyFont="1" applyFill="1" applyBorder="1" applyAlignment="1">
      <alignment horizontal="left" vertical="center" indent="1"/>
    </xf>
    <xf numFmtId="0" fontId="12" fillId="4" borderId="26" xfId="10" applyFont="1" applyFill="1" applyBorder="1" applyAlignment="1">
      <alignment horizontal="left" vertical="center" indent="1"/>
    </xf>
    <xf numFmtId="0" fontId="12" fillId="4" borderId="23" xfId="10" applyFont="1" applyFill="1" applyBorder="1" applyAlignment="1">
      <alignment horizontal="left" vertical="center" indent="1"/>
    </xf>
    <xf numFmtId="0" fontId="12" fillId="4" borderId="21" xfId="10" applyFont="1" applyFill="1" applyBorder="1" applyAlignment="1">
      <alignment horizontal="left" vertical="center" indent="1"/>
    </xf>
    <xf numFmtId="0" fontId="12" fillId="4" borderId="43" xfId="10" applyFont="1" applyFill="1" applyBorder="1" applyAlignment="1">
      <alignment horizontal="left" vertical="center" indent="1"/>
    </xf>
    <xf numFmtId="0" fontId="0" fillId="0" borderId="29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34" xfId="0" applyBorder="1" applyAlignment="1">
      <alignment horizontal="left" wrapText="1"/>
    </xf>
    <xf numFmtId="0" fontId="0" fillId="0" borderId="29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0" borderId="18" xfId="3" applyFont="1" applyFill="1" applyBorder="1" applyAlignment="1">
      <alignment horizontal="center" vertical="center" wrapText="1"/>
    </xf>
    <xf numFmtId="0" fontId="3" fillId="0" borderId="19" xfId="3" applyFont="1" applyFill="1" applyBorder="1" applyAlignment="1">
      <alignment horizontal="center" vertical="center" wrapText="1"/>
    </xf>
    <xf numFmtId="0" fontId="3" fillId="0" borderId="20" xfId="3" applyFont="1" applyFill="1" applyBorder="1" applyAlignment="1">
      <alignment horizontal="center" vertical="center" wrapText="1"/>
    </xf>
    <xf numFmtId="169" fontId="9" fillId="0" borderId="18" xfId="4" applyNumberFormat="1" applyFont="1" applyFill="1" applyBorder="1" applyAlignment="1">
      <alignment horizontal="center" vertical="center" wrapText="1"/>
    </xf>
    <xf numFmtId="169" fontId="9" fillId="0" borderId="19" xfId="4" applyNumberFormat="1" applyFont="1" applyFill="1" applyBorder="1" applyAlignment="1">
      <alignment horizontal="center" vertical="center" wrapText="1"/>
    </xf>
    <xf numFmtId="169" fontId="9" fillId="0" borderId="20" xfId="4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0" fillId="0" borderId="34" xfId="0" applyBorder="1" applyAlignment="1">
      <alignment horizontal="left" vertical="center" wrapText="1"/>
    </xf>
    <xf numFmtId="0" fontId="2" fillId="2" borderId="38" xfId="0" applyFont="1" applyFill="1" applyBorder="1" applyAlignment="1">
      <alignment horizontal="center" wrapText="1"/>
    </xf>
    <xf numFmtId="0" fontId="2" fillId="2" borderId="34" xfId="0" applyFont="1" applyFill="1" applyBorder="1" applyAlignment="1">
      <alignment horizontal="center" wrapText="1"/>
    </xf>
    <xf numFmtId="0" fontId="2" fillId="2" borderId="37" xfId="0" applyFont="1" applyFill="1" applyBorder="1" applyAlignment="1">
      <alignment horizontal="center" wrapText="1"/>
    </xf>
    <xf numFmtId="6" fontId="0" fillId="0" borderId="41" xfId="0" applyNumberFormat="1" applyBorder="1" applyAlignment="1">
      <alignment horizontal="center"/>
    </xf>
    <xf numFmtId="6" fontId="0" fillId="0" borderId="0" xfId="0" applyNumberFormat="1" applyBorder="1" applyAlignment="1">
      <alignment horizontal="center"/>
    </xf>
    <xf numFmtId="6" fontId="0" fillId="0" borderId="12" xfId="0" applyNumberForma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4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33" xfId="0" applyFont="1" applyFill="1" applyBorder="1" applyAlignment="1">
      <alignment horizontal="center" wrapText="1"/>
    </xf>
    <xf numFmtId="0" fontId="2" fillId="2" borderId="36" xfId="0" applyFont="1" applyFill="1" applyBorder="1" applyAlignment="1">
      <alignment horizontal="center" wrapText="1"/>
    </xf>
    <xf numFmtId="0" fontId="2" fillId="2" borderId="30" xfId="0" applyFont="1" applyFill="1" applyBorder="1" applyAlignment="1">
      <alignment horizontal="center" wrapText="1"/>
    </xf>
    <xf numFmtId="0" fontId="2" fillId="2" borderId="24" xfId="0" applyFont="1" applyFill="1" applyBorder="1" applyAlignment="1">
      <alignment horizontal="center" wrapText="1"/>
    </xf>
    <xf numFmtId="6" fontId="0" fillId="0" borderId="40" xfId="0" applyNumberFormat="1" applyBorder="1" applyAlignment="1">
      <alignment horizontal="center"/>
    </xf>
    <xf numFmtId="6" fontId="0" fillId="0" borderId="35" xfId="0" applyNumberFormat="1" applyBorder="1" applyAlignment="1">
      <alignment horizontal="center"/>
    </xf>
    <xf numFmtId="6" fontId="0" fillId="0" borderId="31" xfId="0" applyNumberFormat="1" applyBorder="1" applyAlignment="1">
      <alignment horizontal="center"/>
    </xf>
    <xf numFmtId="0" fontId="5" fillId="0" borderId="7" xfId="4" applyFont="1" applyFill="1" applyBorder="1" applyAlignment="1">
      <alignment horizontal="center" vertical="center"/>
    </xf>
    <xf numFmtId="0" fontId="5" fillId="0" borderId="8" xfId="4" applyFont="1" applyFill="1" applyBorder="1" applyAlignment="1">
      <alignment horizontal="center" vertical="center"/>
    </xf>
    <xf numFmtId="0" fontId="5" fillId="0" borderId="9" xfId="4" applyFont="1" applyFill="1" applyBorder="1" applyAlignment="1">
      <alignment horizontal="center" vertical="center"/>
    </xf>
    <xf numFmtId="0" fontId="5" fillId="0" borderId="11" xfId="4" applyFont="1" applyFill="1" applyBorder="1" applyAlignment="1">
      <alignment horizontal="center" vertical="center"/>
    </xf>
    <xf numFmtId="0" fontId="5" fillId="0" borderId="0" xfId="4" applyFont="1" applyFill="1" applyBorder="1" applyAlignment="1">
      <alignment horizontal="center" vertical="center"/>
    </xf>
    <xf numFmtId="0" fontId="5" fillId="0" borderId="12" xfId="4" applyFont="1" applyFill="1" applyBorder="1" applyAlignment="1">
      <alignment horizontal="center" vertical="center"/>
    </xf>
    <xf numFmtId="0" fontId="5" fillId="0" borderId="14" xfId="4" applyFont="1" applyFill="1" applyBorder="1" applyAlignment="1">
      <alignment horizontal="center" vertical="center"/>
    </xf>
    <xf numFmtId="0" fontId="5" fillId="0" borderId="15" xfId="4" applyFont="1" applyFill="1" applyBorder="1" applyAlignment="1">
      <alignment horizontal="center" vertical="center"/>
    </xf>
    <xf numFmtId="0" fontId="5" fillId="0" borderId="16" xfId="4" applyFont="1" applyFill="1" applyBorder="1" applyAlignment="1">
      <alignment horizontal="center" vertical="center"/>
    </xf>
    <xf numFmtId="14" fontId="6" fillId="0" borderId="13" xfId="4" applyNumberFormat="1" applyFont="1" applyFill="1" applyBorder="1" applyAlignment="1">
      <alignment horizontal="center" vertical="center"/>
    </xf>
    <xf numFmtId="0" fontId="6" fillId="0" borderId="17" xfId="4" applyFont="1" applyFill="1" applyBorder="1" applyAlignment="1">
      <alignment horizontal="center" vertical="center"/>
    </xf>
    <xf numFmtId="0" fontId="4" fillId="2" borderId="18" xfId="4" quotePrefix="1" applyFont="1" applyFill="1" applyBorder="1" applyAlignment="1">
      <alignment horizontal="center" vertical="center" wrapText="1"/>
    </xf>
    <xf numFmtId="0" fontId="4" fillId="2" borderId="19" xfId="4" quotePrefix="1" applyFont="1" applyFill="1" applyBorder="1" applyAlignment="1">
      <alignment horizontal="center" vertical="center" wrapText="1"/>
    </xf>
    <xf numFmtId="0" fontId="4" fillId="2" borderId="20" xfId="4" quotePrefix="1" applyFont="1" applyFill="1" applyBorder="1" applyAlignment="1">
      <alignment horizontal="center" vertical="center" wrapText="1"/>
    </xf>
    <xf numFmtId="0" fontId="4" fillId="0" borderId="7" xfId="4" quotePrefix="1" applyNumberFormat="1" applyFont="1" applyBorder="1" applyAlignment="1">
      <alignment horizontal="center" vertical="center" wrapText="1"/>
    </xf>
    <xf numFmtId="0" fontId="4" fillId="0" borderId="8" xfId="4" quotePrefix="1" applyNumberFormat="1" applyFont="1" applyBorder="1" applyAlignment="1">
      <alignment horizontal="center" vertical="center" wrapText="1"/>
    </xf>
    <xf numFmtId="0" fontId="4" fillId="0" borderId="9" xfId="4" quotePrefix="1" applyNumberFormat="1" applyFont="1" applyBorder="1" applyAlignment="1">
      <alignment horizontal="center" vertical="center" wrapText="1"/>
    </xf>
    <xf numFmtId="0" fontId="4" fillId="0" borderId="11" xfId="4" quotePrefix="1" applyNumberFormat="1" applyFont="1" applyBorder="1" applyAlignment="1">
      <alignment horizontal="center" vertical="center" wrapText="1"/>
    </xf>
    <xf numFmtId="0" fontId="4" fillId="0" borderId="0" xfId="4" quotePrefix="1" applyNumberFormat="1" applyFont="1" applyBorder="1" applyAlignment="1">
      <alignment horizontal="center" vertical="center" wrapText="1"/>
    </xf>
    <xf numFmtId="0" fontId="4" fillId="0" borderId="12" xfId="4" quotePrefix="1" applyNumberFormat="1" applyFont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4" fillId="0" borderId="7" xfId="4" applyFont="1" applyFill="1" applyBorder="1" applyAlignment="1">
      <alignment horizontal="center"/>
    </xf>
    <xf numFmtId="0" fontId="4" fillId="0" borderId="11" xfId="4" applyFont="1" applyFill="1" applyBorder="1" applyAlignment="1">
      <alignment horizontal="center"/>
    </xf>
    <xf numFmtId="0" fontId="4" fillId="0" borderId="14" xfId="4" applyFont="1" applyFill="1" applyBorder="1" applyAlignment="1">
      <alignment horizontal="center"/>
    </xf>
    <xf numFmtId="0" fontId="4" fillId="0" borderId="8" xfId="4" applyFont="1" applyFill="1" applyBorder="1" applyAlignment="1">
      <alignment horizontal="center" vertical="center" wrapText="1"/>
    </xf>
    <xf numFmtId="0" fontId="4" fillId="0" borderId="9" xfId="4" applyFont="1" applyFill="1" applyBorder="1" applyAlignment="1">
      <alignment horizontal="center" vertical="center" wrapText="1"/>
    </xf>
    <xf numFmtId="0" fontId="4" fillId="0" borderId="0" xfId="4" applyFont="1" applyFill="1" applyBorder="1" applyAlignment="1">
      <alignment horizontal="center" vertical="center" wrapText="1"/>
    </xf>
    <xf numFmtId="0" fontId="4" fillId="0" borderId="12" xfId="4" applyFont="1" applyFill="1" applyBorder="1" applyAlignment="1">
      <alignment horizontal="center" vertical="center" wrapText="1"/>
    </xf>
    <xf numFmtId="0" fontId="4" fillId="0" borderId="15" xfId="4" applyFont="1" applyFill="1" applyBorder="1" applyAlignment="1">
      <alignment horizontal="center" vertical="center" wrapText="1"/>
    </xf>
    <xf numFmtId="0" fontId="4" fillId="0" borderId="16" xfId="4" applyFont="1" applyFill="1" applyBorder="1" applyAlignment="1">
      <alignment horizontal="center" vertical="center" wrapText="1"/>
    </xf>
    <xf numFmtId="0" fontId="4" fillId="2" borderId="18" xfId="4" applyFont="1" applyFill="1" applyBorder="1" applyAlignment="1">
      <alignment horizontal="center"/>
    </xf>
    <xf numFmtId="0" fontId="4" fillId="2" borderId="20" xfId="4" applyFont="1" applyFill="1" applyBorder="1" applyAlignment="1">
      <alignment horizontal="center"/>
    </xf>
    <xf numFmtId="166" fontId="4" fillId="0" borderId="18" xfId="4" applyNumberFormat="1" applyFont="1" applyBorder="1" applyAlignment="1">
      <alignment horizontal="center"/>
    </xf>
    <xf numFmtId="166" fontId="4" fillId="0" borderId="20" xfId="4" applyNumberFormat="1" applyFont="1" applyBorder="1" applyAlignment="1">
      <alignment horizontal="center"/>
    </xf>
    <xf numFmtId="0" fontId="6" fillId="0" borderId="26" xfId="4" applyFont="1" applyBorder="1" applyAlignment="1">
      <alignment horizontal="left" vertical="center" wrapText="1" indent="1"/>
    </xf>
    <xf numFmtId="0" fontId="6" fillId="0" borderId="23" xfId="4" applyFont="1" applyBorder="1" applyAlignment="1">
      <alignment horizontal="left" vertical="center" wrapText="1" indent="1"/>
    </xf>
    <xf numFmtId="0" fontId="6" fillId="0" borderId="26" xfId="4" applyFont="1" applyBorder="1" applyAlignment="1">
      <alignment horizontal="left" vertical="center" indent="1"/>
    </xf>
    <xf numFmtId="0" fontId="6" fillId="0" borderId="23" xfId="4" applyFont="1" applyBorder="1" applyAlignment="1">
      <alignment horizontal="left" vertical="center" indent="1"/>
    </xf>
    <xf numFmtId="0" fontId="6" fillId="0" borderId="18" xfId="4" applyFont="1" applyBorder="1" applyAlignment="1">
      <alignment horizontal="center"/>
    </xf>
    <xf numFmtId="0" fontId="6" fillId="0" borderId="19" xfId="4" applyFont="1" applyBorder="1" applyAlignment="1">
      <alignment horizontal="center"/>
    </xf>
    <xf numFmtId="0" fontId="6" fillId="0" borderId="20" xfId="4" applyFont="1" applyBorder="1" applyAlignment="1">
      <alignment horizontal="center"/>
    </xf>
  </cellXfs>
  <cellStyles count="11">
    <cellStyle name="Millares 32" xfId="2" xr:uid="{00000000-0005-0000-0000-000000000000}"/>
    <cellStyle name="Moneda [0]" xfId="8" builtinId="7"/>
    <cellStyle name="Moneda [0] 2" xfId="6" xr:uid="{00000000-0005-0000-0000-000002000000}"/>
    <cellStyle name="Moneda [0] 3" xfId="7" xr:uid="{00000000-0005-0000-0000-000003000000}"/>
    <cellStyle name="Moneda 2 2" xfId="9" xr:uid="{00000000-0005-0000-0000-000004000000}"/>
    <cellStyle name="Normal" xfId="0" builtinId="0"/>
    <cellStyle name="Normal 2" xfId="3" xr:uid="{00000000-0005-0000-0000-000006000000}"/>
    <cellStyle name="Normal 3" xfId="5" xr:uid="{00000000-0005-0000-0000-000007000000}"/>
    <cellStyle name="Normal 34" xfId="4" xr:uid="{00000000-0005-0000-0000-000008000000}"/>
    <cellStyle name="Normal 4" xfId="10" xr:uid="{00000000-0005-0000-0000-000009000000}"/>
    <cellStyle name="Normal 5" xfId="1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938894</xdr:colOff>
      <xdr:row>0</xdr:row>
      <xdr:rowOff>190501</xdr:rowOff>
    </xdr:from>
    <xdr:to>
      <xdr:col>1</xdr:col>
      <xdr:colOff>2095502</xdr:colOff>
      <xdr:row>1</xdr:row>
      <xdr:rowOff>288616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360715" y="530680"/>
          <a:ext cx="1156608" cy="11322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638175</xdr:colOff>
      <xdr:row>2</xdr:row>
      <xdr:rowOff>179471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37" r="2290" b="3288"/>
        <a:stretch/>
      </xdr:blipFill>
      <xdr:spPr>
        <a:xfrm>
          <a:off x="114300" y="57150"/>
          <a:ext cx="523875" cy="5128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1">
    <pageSetUpPr fitToPage="1"/>
  </sheetPr>
  <dimension ref="A1:K90"/>
  <sheetViews>
    <sheetView tabSelected="1" view="pageBreakPreview" topLeftCell="A79" zoomScale="85" zoomScaleNormal="85" zoomScaleSheetLayoutView="85" workbookViewId="0">
      <pane xSplit="1" topLeftCell="B1" activePane="topRight" state="frozen"/>
      <selection pane="topRight" activeCell="G90" sqref="G90"/>
    </sheetView>
  </sheetViews>
  <sheetFormatPr baseColWidth="10" defaultColWidth="11.42578125" defaultRowHeight="15" x14ac:dyDescent="0.25"/>
  <cols>
    <col min="1" max="1" width="6.28515625" style="16" customWidth="1"/>
    <col min="2" max="2" width="51.85546875" style="12" customWidth="1"/>
    <col min="3" max="3" width="19.5703125" style="12" bestFit="1" customWidth="1"/>
    <col min="4" max="4" width="15.28515625" style="16" customWidth="1"/>
    <col min="5" max="5" width="16.5703125" style="16" customWidth="1"/>
    <col min="6" max="6" width="15.28515625" style="12" bestFit="1" customWidth="1"/>
    <col min="7" max="7" width="17.5703125" style="65" customWidth="1"/>
    <col min="8" max="8" width="14.7109375" style="23" customWidth="1"/>
    <col min="9" max="9" width="11.42578125" style="23"/>
    <col min="10" max="10" width="21.5703125" style="23" customWidth="1"/>
    <col min="11" max="16384" width="11.42578125" style="23"/>
  </cols>
  <sheetData>
    <row r="1" spans="1:7" ht="81.75" customHeight="1" thickBot="1" x14ac:dyDescent="0.3">
      <c r="A1" s="121"/>
      <c r="B1" s="122"/>
      <c r="C1" s="38" t="s">
        <v>43</v>
      </c>
      <c r="D1" s="125" t="s">
        <v>182</v>
      </c>
      <c r="E1" s="126"/>
      <c r="F1" s="126"/>
      <c r="G1" s="127"/>
    </row>
    <row r="2" spans="1:7" ht="27" customHeight="1" thickBot="1" x14ac:dyDescent="0.3">
      <c r="A2" s="123"/>
      <c r="B2" s="124"/>
      <c r="C2" s="38" t="s">
        <v>44</v>
      </c>
      <c r="D2" s="128">
        <f>+G88</f>
        <v>229114499.84</v>
      </c>
      <c r="E2" s="129"/>
      <c r="F2" s="129"/>
      <c r="G2" s="130"/>
    </row>
    <row r="3" spans="1:7" ht="16.149999999999999" customHeight="1" x14ac:dyDescent="0.25">
      <c r="A3" s="131" t="s">
        <v>182</v>
      </c>
      <c r="B3" s="132"/>
      <c r="C3" s="132"/>
      <c r="D3" s="132"/>
      <c r="E3" s="132"/>
      <c r="F3" s="132"/>
      <c r="G3" s="133"/>
    </row>
    <row r="4" spans="1:7" ht="22.9" customHeight="1" x14ac:dyDescent="0.25">
      <c r="A4" s="28" t="s">
        <v>0</v>
      </c>
      <c r="B4" s="134" t="s">
        <v>1</v>
      </c>
      <c r="C4" s="134"/>
      <c r="D4" s="66" t="s">
        <v>2</v>
      </c>
      <c r="E4" s="66" t="s">
        <v>3</v>
      </c>
      <c r="F4" s="66" t="s">
        <v>4</v>
      </c>
      <c r="G4" s="62" t="s">
        <v>42</v>
      </c>
    </row>
    <row r="5" spans="1:7" x14ac:dyDescent="0.25">
      <c r="A5" s="28">
        <v>1</v>
      </c>
      <c r="B5" s="105" t="s">
        <v>5</v>
      </c>
      <c r="C5" s="106"/>
      <c r="D5" s="106"/>
      <c r="E5" s="106"/>
      <c r="F5" s="107"/>
      <c r="G5" s="70"/>
    </row>
    <row r="6" spans="1:7" ht="49.9" customHeight="1" x14ac:dyDescent="0.25">
      <c r="A6" s="32">
        <v>1.1000000000000001</v>
      </c>
      <c r="B6" s="104" t="s">
        <v>65</v>
      </c>
      <c r="C6" s="104"/>
      <c r="D6" s="24" t="s">
        <v>6</v>
      </c>
      <c r="E6" s="36">
        <f>+'1.1'!I7</f>
        <v>81</v>
      </c>
      <c r="F6" s="26">
        <v>15000</v>
      </c>
      <c r="G6" s="63">
        <f t="shared" ref="G6:G7" si="0">+E6*F6</f>
        <v>1215000</v>
      </c>
    </row>
    <row r="7" spans="1:7" ht="45.6" customHeight="1" x14ac:dyDescent="0.25">
      <c r="A7" s="32">
        <v>1.2</v>
      </c>
      <c r="B7" s="104" t="s">
        <v>63</v>
      </c>
      <c r="C7" s="104"/>
      <c r="D7" s="24" t="s">
        <v>25</v>
      </c>
      <c r="E7" s="36">
        <f>+'1.2'!I7</f>
        <v>19.649999999999999</v>
      </c>
      <c r="F7" s="26">
        <v>105000</v>
      </c>
      <c r="G7" s="63">
        <f t="shared" si="0"/>
        <v>2063249.9999999998</v>
      </c>
    </row>
    <row r="8" spans="1:7" ht="58.15" customHeight="1" x14ac:dyDescent="0.25">
      <c r="A8" s="29">
        <v>1.3</v>
      </c>
      <c r="B8" s="104" t="s">
        <v>23</v>
      </c>
      <c r="C8" s="104"/>
      <c r="D8" s="24" t="s">
        <v>6</v>
      </c>
      <c r="E8" s="35">
        <f>+'1.3'!I7</f>
        <v>56.4</v>
      </c>
      <c r="F8" s="26">
        <v>12000</v>
      </c>
      <c r="G8" s="63">
        <f t="shared" ref="G8" si="1">+E8*F8</f>
        <v>676800</v>
      </c>
    </row>
    <row r="9" spans="1:7" x14ac:dyDescent="0.25">
      <c r="A9" s="30">
        <v>2</v>
      </c>
      <c r="B9" s="105" t="s">
        <v>27</v>
      </c>
      <c r="C9" s="106"/>
      <c r="D9" s="106"/>
      <c r="E9" s="106"/>
      <c r="F9" s="107"/>
      <c r="G9" s="70"/>
    </row>
    <row r="10" spans="1:7" ht="51" customHeight="1" x14ac:dyDescent="0.25">
      <c r="A10" s="29">
        <v>2.1</v>
      </c>
      <c r="B10" s="104" t="s">
        <v>24</v>
      </c>
      <c r="C10" s="104"/>
      <c r="D10" s="24" t="s">
        <v>25</v>
      </c>
      <c r="E10" s="35">
        <f>+'2.1'!I7</f>
        <v>19.2</v>
      </c>
      <c r="F10" s="26">
        <v>34000</v>
      </c>
      <c r="G10" s="63">
        <f>+E10*F10</f>
        <v>652800</v>
      </c>
    </row>
    <row r="11" spans="1:7" ht="34.5" customHeight="1" x14ac:dyDescent="0.25">
      <c r="A11" s="29">
        <v>2.2000000000000002</v>
      </c>
      <c r="B11" s="104" t="s">
        <v>28</v>
      </c>
      <c r="C11" s="104"/>
      <c r="D11" s="24" t="s">
        <v>25</v>
      </c>
      <c r="E11" s="35">
        <f>+'2.2'!I7</f>
        <v>11.856</v>
      </c>
      <c r="F11" s="26">
        <v>42000</v>
      </c>
      <c r="G11" s="63">
        <f>+E11*F11</f>
        <v>497952</v>
      </c>
    </row>
    <row r="12" spans="1:7" x14ac:dyDescent="0.25">
      <c r="A12" s="30">
        <v>3</v>
      </c>
      <c r="B12" s="105" t="s">
        <v>7</v>
      </c>
      <c r="C12" s="106"/>
      <c r="D12" s="106"/>
      <c r="E12" s="106"/>
      <c r="F12" s="107"/>
      <c r="G12" s="70"/>
    </row>
    <row r="13" spans="1:7" ht="43.15" customHeight="1" x14ac:dyDescent="0.25">
      <c r="A13" s="29">
        <v>3.1</v>
      </c>
      <c r="B13" s="104" t="s">
        <v>187</v>
      </c>
      <c r="C13" s="104"/>
      <c r="D13" s="24" t="s">
        <v>25</v>
      </c>
      <c r="E13" s="35">
        <f>+(1*1*0.3)*4</f>
        <v>1.2</v>
      </c>
      <c r="F13" s="26">
        <v>650000</v>
      </c>
      <c r="G13" s="63">
        <f t="shared" ref="G13:G16" si="2">+E13*F13</f>
        <v>780000</v>
      </c>
    </row>
    <row r="14" spans="1:7" ht="51" customHeight="1" x14ac:dyDescent="0.25">
      <c r="A14" s="29">
        <v>3.2</v>
      </c>
      <c r="B14" s="104" t="s">
        <v>66</v>
      </c>
      <c r="C14" s="104"/>
      <c r="D14" s="24" t="s">
        <v>25</v>
      </c>
      <c r="E14" s="35">
        <f>+'3.2'!I7</f>
        <v>0.3276</v>
      </c>
      <c r="F14" s="26">
        <v>710000</v>
      </c>
      <c r="G14" s="63">
        <f t="shared" si="2"/>
        <v>232596</v>
      </c>
    </row>
    <row r="15" spans="1:7" ht="55.15" customHeight="1" x14ac:dyDescent="0.25">
      <c r="A15" s="29">
        <v>3.3</v>
      </c>
      <c r="B15" s="104" t="s">
        <v>82</v>
      </c>
      <c r="C15" s="104"/>
      <c r="D15" s="24" t="s">
        <v>22</v>
      </c>
      <c r="E15" s="35">
        <f>+'3.3'!I7</f>
        <v>14</v>
      </c>
      <c r="F15" s="26">
        <v>62000</v>
      </c>
      <c r="G15" s="63">
        <f t="shared" si="2"/>
        <v>868000</v>
      </c>
    </row>
    <row r="16" spans="1:7" ht="48.6" customHeight="1" x14ac:dyDescent="0.25">
      <c r="A16" s="29">
        <v>3.4</v>
      </c>
      <c r="B16" s="104" t="s">
        <v>50</v>
      </c>
      <c r="C16" s="104"/>
      <c r="D16" s="24" t="s">
        <v>29</v>
      </c>
      <c r="E16" s="35">
        <f>+'3.4'!I7</f>
        <v>584.4</v>
      </c>
      <c r="F16" s="26">
        <v>7200</v>
      </c>
      <c r="G16" s="63">
        <f t="shared" si="2"/>
        <v>4207680</v>
      </c>
    </row>
    <row r="17" spans="1:7" x14ac:dyDescent="0.25">
      <c r="A17" s="30">
        <v>4</v>
      </c>
      <c r="B17" s="105" t="s">
        <v>8</v>
      </c>
      <c r="C17" s="106"/>
      <c r="D17" s="106"/>
      <c r="E17" s="106"/>
      <c r="F17" s="107"/>
      <c r="G17" s="70"/>
    </row>
    <row r="18" spans="1:7" ht="39" customHeight="1" x14ac:dyDescent="0.25">
      <c r="A18" s="29">
        <v>4.0999999999999996</v>
      </c>
      <c r="B18" s="104" t="s">
        <v>39</v>
      </c>
      <c r="C18" s="104"/>
      <c r="D18" s="24" t="s">
        <v>6</v>
      </c>
      <c r="E18" s="35">
        <f>+'4.1'!I7</f>
        <v>59.5</v>
      </c>
      <c r="F18" s="26">
        <v>75000</v>
      </c>
      <c r="G18" s="63">
        <f>+E18*F18</f>
        <v>4462500</v>
      </c>
    </row>
    <row r="19" spans="1:7" x14ac:dyDescent="0.25">
      <c r="A19" s="30">
        <v>5</v>
      </c>
      <c r="B19" s="105" t="s">
        <v>30</v>
      </c>
      <c r="C19" s="106"/>
      <c r="D19" s="106"/>
      <c r="E19" s="106"/>
      <c r="F19" s="107"/>
      <c r="G19" s="70"/>
    </row>
    <row r="20" spans="1:7" ht="36.6" customHeight="1" x14ac:dyDescent="0.25">
      <c r="A20" s="29">
        <v>5.0999999999999996</v>
      </c>
      <c r="B20" s="104" t="s">
        <v>58</v>
      </c>
      <c r="C20" s="104"/>
      <c r="D20" s="24" t="s">
        <v>6</v>
      </c>
      <c r="E20" s="35">
        <f>+'5.1'!I7</f>
        <v>119</v>
      </c>
      <c r="F20" s="26">
        <v>24500</v>
      </c>
      <c r="G20" s="63">
        <f>+E20*F20</f>
        <v>2915500</v>
      </c>
    </row>
    <row r="21" spans="1:7" ht="36" customHeight="1" x14ac:dyDescent="0.25">
      <c r="A21" s="31">
        <v>5.2</v>
      </c>
      <c r="B21" s="104" t="s">
        <v>52</v>
      </c>
      <c r="C21" s="104"/>
      <c r="D21" s="24" t="s">
        <v>22</v>
      </c>
      <c r="E21" s="36">
        <f>+'5.2'!I7</f>
        <v>109.29999999999998</v>
      </c>
      <c r="F21" s="26">
        <v>23500</v>
      </c>
      <c r="G21" s="63">
        <f>+E21*F21</f>
        <v>2568549.9999999995</v>
      </c>
    </row>
    <row r="22" spans="1:7" x14ac:dyDescent="0.25">
      <c r="A22" s="30">
        <v>6</v>
      </c>
      <c r="B22" s="105" t="s">
        <v>31</v>
      </c>
      <c r="C22" s="106"/>
      <c r="D22" s="106"/>
      <c r="E22" s="106"/>
      <c r="F22" s="107"/>
      <c r="G22" s="70"/>
    </row>
    <row r="23" spans="1:7" ht="39" customHeight="1" x14ac:dyDescent="0.25">
      <c r="A23" s="31">
        <v>6.1</v>
      </c>
      <c r="B23" s="104" t="s">
        <v>51</v>
      </c>
      <c r="C23" s="104"/>
      <c r="D23" s="24" t="s">
        <v>6</v>
      </c>
      <c r="E23" s="36">
        <f>+'6.1'!I7</f>
        <v>119</v>
      </c>
      <c r="F23" s="26">
        <v>19500</v>
      </c>
      <c r="G23" s="63">
        <f>+E23*F23</f>
        <v>2320500</v>
      </c>
    </row>
    <row r="24" spans="1:7" ht="35.450000000000003" customHeight="1" x14ac:dyDescent="0.25">
      <c r="A24" s="31">
        <v>6.2</v>
      </c>
      <c r="B24" s="104" t="s">
        <v>40</v>
      </c>
      <c r="C24" s="104"/>
      <c r="D24" s="24" t="s">
        <v>6</v>
      </c>
      <c r="E24" s="36">
        <f>+'6.2'!I7</f>
        <v>192.75</v>
      </c>
      <c r="F24" s="26">
        <v>25000</v>
      </c>
      <c r="G24" s="63">
        <f>+E24*F24</f>
        <v>4818750</v>
      </c>
    </row>
    <row r="25" spans="1:7" ht="34.9" customHeight="1" x14ac:dyDescent="0.25">
      <c r="A25" s="31">
        <v>6.3</v>
      </c>
      <c r="B25" s="104" t="s">
        <v>41</v>
      </c>
      <c r="C25" s="104"/>
      <c r="D25" s="24" t="s">
        <v>6</v>
      </c>
      <c r="E25" s="36">
        <f>+'6.3'!I7</f>
        <v>60</v>
      </c>
      <c r="F25" s="26">
        <v>24500</v>
      </c>
      <c r="G25" s="63">
        <f>+E25*F25</f>
        <v>1470000</v>
      </c>
    </row>
    <row r="26" spans="1:7" ht="33.6" customHeight="1" x14ac:dyDescent="0.25">
      <c r="A26" s="31">
        <v>6.4</v>
      </c>
      <c r="B26" s="104" t="s">
        <v>32</v>
      </c>
      <c r="C26" s="104"/>
      <c r="D26" s="24" t="s">
        <v>22</v>
      </c>
      <c r="E26" s="36">
        <f>+'6.4'!I7</f>
        <v>29.5</v>
      </c>
      <c r="F26" s="26">
        <v>12000</v>
      </c>
      <c r="G26" s="63">
        <f>+E26*F26</f>
        <v>354000</v>
      </c>
    </row>
    <row r="27" spans="1:7" x14ac:dyDescent="0.25">
      <c r="A27" s="30">
        <v>7</v>
      </c>
      <c r="B27" s="105" t="s">
        <v>96</v>
      </c>
      <c r="C27" s="106"/>
      <c r="D27" s="106"/>
      <c r="E27" s="106"/>
      <c r="F27" s="107"/>
      <c r="G27" s="70"/>
    </row>
    <row r="28" spans="1:7" ht="31.9" customHeight="1" x14ac:dyDescent="0.25">
      <c r="A28" s="31">
        <v>7.1</v>
      </c>
      <c r="B28" s="104" t="s">
        <v>67</v>
      </c>
      <c r="C28" s="104"/>
      <c r="D28" s="24" t="s">
        <v>6</v>
      </c>
      <c r="E28" s="36">
        <f>+'7.1'!I7</f>
        <v>147.435</v>
      </c>
      <c r="F28" s="26">
        <v>95000</v>
      </c>
      <c r="G28" s="63">
        <f>+E28*F28</f>
        <v>14006325</v>
      </c>
    </row>
    <row r="29" spans="1:7" x14ac:dyDescent="0.25">
      <c r="A29" s="30">
        <v>8</v>
      </c>
      <c r="B29" s="105" t="s">
        <v>38</v>
      </c>
      <c r="C29" s="106"/>
      <c r="D29" s="106"/>
      <c r="E29" s="106"/>
      <c r="F29" s="107"/>
      <c r="G29" s="70"/>
    </row>
    <row r="30" spans="1:7" ht="46.15" customHeight="1" x14ac:dyDescent="0.25">
      <c r="A30" s="31">
        <v>8.1</v>
      </c>
      <c r="B30" s="104" t="s">
        <v>68</v>
      </c>
      <c r="C30" s="104"/>
      <c r="D30" s="24" t="s">
        <v>6</v>
      </c>
      <c r="E30" s="36">
        <f>+'8.1'!I7</f>
        <v>45</v>
      </c>
      <c r="F30" s="26">
        <v>135000</v>
      </c>
      <c r="G30" s="63">
        <f>+E30*F30</f>
        <v>6075000</v>
      </c>
    </row>
    <row r="31" spans="1:7" ht="41.45" customHeight="1" x14ac:dyDescent="0.25">
      <c r="A31" s="32">
        <v>8.1999999999999993</v>
      </c>
      <c r="B31" s="104" t="s">
        <v>62</v>
      </c>
      <c r="C31" s="104"/>
      <c r="D31" s="24" t="s">
        <v>6</v>
      </c>
      <c r="E31" s="36">
        <f>+'8.2'!I7</f>
        <v>81</v>
      </c>
      <c r="F31" s="59">
        <v>15000</v>
      </c>
      <c r="G31" s="63">
        <f>+E31*F31</f>
        <v>1215000</v>
      </c>
    </row>
    <row r="32" spans="1:7" ht="47.45" customHeight="1" x14ac:dyDescent="0.25">
      <c r="A32" s="32">
        <v>8.3000000000000007</v>
      </c>
      <c r="B32" s="104" t="s">
        <v>61</v>
      </c>
      <c r="C32" s="104"/>
      <c r="D32" s="24" t="s">
        <v>6</v>
      </c>
      <c r="E32" s="36">
        <f>+'8.3'!I7</f>
        <v>81</v>
      </c>
      <c r="F32" s="59">
        <v>78000</v>
      </c>
      <c r="G32" s="63">
        <f>+E32*F32</f>
        <v>6318000</v>
      </c>
    </row>
    <row r="33" spans="1:7" ht="33.6" customHeight="1" x14ac:dyDescent="0.25">
      <c r="A33" s="31">
        <v>8.4</v>
      </c>
      <c r="B33" s="135" t="s">
        <v>69</v>
      </c>
      <c r="C33" s="135"/>
      <c r="D33" s="24" t="s">
        <v>6</v>
      </c>
      <c r="E33" s="36">
        <f>+'8.4'!I7</f>
        <v>95.7</v>
      </c>
      <c r="F33" s="59">
        <v>125000</v>
      </c>
      <c r="G33" s="63">
        <f>+E33*F33</f>
        <v>11962500</v>
      </c>
    </row>
    <row r="34" spans="1:7" ht="63" customHeight="1" x14ac:dyDescent="0.25">
      <c r="A34" s="32">
        <v>8.5</v>
      </c>
      <c r="B34" s="104" t="s">
        <v>57</v>
      </c>
      <c r="C34" s="104"/>
      <c r="D34" s="24" t="s">
        <v>6</v>
      </c>
      <c r="E34" s="34">
        <f>+'8.5'!I7</f>
        <v>45</v>
      </c>
      <c r="F34" s="26">
        <v>10000</v>
      </c>
      <c r="G34" s="63">
        <f>+E34*F34</f>
        <v>450000</v>
      </c>
    </row>
    <row r="35" spans="1:7" x14ac:dyDescent="0.25">
      <c r="A35" s="30">
        <v>9</v>
      </c>
      <c r="B35" s="105" t="s">
        <v>34</v>
      </c>
      <c r="C35" s="106"/>
      <c r="D35" s="106"/>
      <c r="E35" s="106"/>
      <c r="F35" s="107"/>
      <c r="G35" s="70"/>
    </row>
    <row r="36" spans="1:7" ht="45.6" customHeight="1" x14ac:dyDescent="0.25">
      <c r="A36" s="32">
        <v>9.1</v>
      </c>
      <c r="B36" s="119" t="s">
        <v>98</v>
      </c>
      <c r="C36" s="120"/>
      <c r="D36" s="24" t="s">
        <v>33</v>
      </c>
      <c r="E36" s="36">
        <f>+'9.1'!I7</f>
        <v>21</v>
      </c>
      <c r="F36" s="26">
        <v>300000</v>
      </c>
      <c r="G36" s="63">
        <f>+E36*F36</f>
        <v>6300000</v>
      </c>
    </row>
    <row r="37" spans="1:7" ht="45.6" customHeight="1" x14ac:dyDescent="0.25">
      <c r="A37" s="32">
        <v>9.1999999999999993</v>
      </c>
      <c r="B37" s="119" t="s">
        <v>100</v>
      </c>
      <c r="C37" s="120"/>
      <c r="D37" s="24" t="s">
        <v>33</v>
      </c>
      <c r="E37" s="36">
        <f>+'9.2'!I7</f>
        <v>8</v>
      </c>
      <c r="F37" s="26">
        <v>150000</v>
      </c>
      <c r="G37" s="63">
        <f t="shared" ref="G37:G56" si="3">+E37*F37</f>
        <v>1200000</v>
      </c>
    </row>
    <row r="38" spans="1:7" ht="45.6" customHeight="1" x14ac:dyDescent="0.25">
      <c r="A38" s="32">
        <v>9.3000000000000007</v>
      </c>
      <c r="B38" s="119" t="s">
        <v>101</v>
      </c>
      <c r="C38" s="120"/>
      <c r="D38" s="24" t="s">
        <v>33</v>
      </c>
      <c r="E38" s="36">
        <f>+'9.3'!I7</f>
        <v>15</v>
      </c>
      <c r="F38" s="26">
        <v>120000</v>
      </c>
      <c r="G38" s="63">
        <f t="shared" si="3"/>
        <v>1800000</v>
      </c>
    </row>
    <row r="39" spans="1:7" ht="45.6" customHeight="1" x14ac:dyDescent="0.25">
      <c r="A39" s="32">
        <v>9.4</v>
      </c>
      <c r="B39" s="119" t="s">
        <v>102</v>
      </c>
      <c r="C39" s="120"/>
      <c r="D39" s="24" t="s">
        <v>33</v>
      </c>
      <c r="E39" s="36">
        <f>+'9.4'!I7</f>
        <v>55</v>
      </c>
      <c r="F39" s="26">
        <v>100000</v>
      </c>
      <c r="G39" s="63">
        <f t="shared" si="3"/>
        <v>5500000</v>
      </c>
    </row>
    <row r="40" spans="1:7" ht="45.6" customHeight="1" x14ac:dyDescent="0.25">
      <c r="A40" s="32">
        <v>9.5</v>
      </c>
      <c r="B40" s="119" t="s">
        <v>103</v>
      </c>
      <c r="C40" s="120"/>
      <c r="D40" s="24" t="s">
        <v>33</v>
      </c>
      <c r="E40" s="36">
        <f>+'9.5'!I7</f>
        <v>10</v>
      </c>
      <c r="F40" s="26">
        <v>130000</v>
      </c>
      <c r="G40" s="63">
        <f t="shared" si="3"/>
        <v>1300000</v>
      </c>
    </row>
    <row r="41" spans="1:7" ht="45.6" customHeight="1" x14ac:dyDescent="0.25">
      <c r="A41" s="32">
        <v>9.6</v>
      </c>
      <c r="B41" s="119" t="s">
        <v>104</v>
      </c>
      <c r="C41" s="120"/>
      <c r="D41" s="24" t="s">
        <v>33</v>
      </c>
      <c r="E41" s="36">
        <f>+'9.6'!I7</f>
        <v>8</v>
      </c>
      <c r="F41" s="26">
        <v>170000</v>
      </c>
      <c r="G41" s="63">
        <f t="shared" si="3"/>
        <v>1360000</v>
      </c>
    </row>
    <row r="42" spans="1:7" ht="45.6" customHeight="1" x14ac:dyDescent="0.25">
      <c r="A42" s="32">
        <v>9.6999999999999993</v>
      </c>
      <c r="B42" s="119" t="s">
        <v>105</v>
      </c>
      <c r="C42" s="120"/>
      <c r="D42" s="24" t="s">
        <v>33</v>
      </c>
      <c r="E42" s="36">
        <f>+'9.7'!I7</f>
        <v>4</v>
      </c>
      <c r="F42" s="26">
        <v>250000</v>
      </c>
      <c r="G42" s="63">
        <f t="shared" si="3"/>
        <v>1000000</v>
      </c>
    </row>
    <row r="43" spans="1:7" ht="45.6" customHeight="1" x14ac:dyDescent="0.25">
      <c r="A43" s="32">
        <v>9.8000000000000007</v>
      </c>
      <c r="B43" s="119" t="s">
        <v>106</v>
      </c>
      <c r="C43" s="120"/>
      <c r="D43" s="24" t="s">
        <v>33</v>
      </c>
      <c r="E43" s="36">
        <f>+'9.8'!I7</f>
        <v>19</v>
      </c>
      <c r="F43" s="26">
        <v>77000</v>
      </c>
      <c r="G43" s="63">
        <f t="shared" si="3"/>
        <v>1463000</v>
      </c>
    </row>
    <row r="44" spans="1:7" ht="45.6" customHeight="1" x14ac:dyDescent="0.25">
      <c r="A44" s="32">
        <v>9.9</v>
      </c>
      <c r="B44" s="119" t="s">
        <v>107</v>
      </c>
      <c r="C44" s="120"/>
      <c r="D44" s="24" t="s">
        <v>33</v>
      </c>
      <c r="E44" s="36">
        <f>+'9.9'!I7</f>
        <v>2</v>
      </c>
      <c r="F44" s="26">
        <v>750000</v>
      </c>
      <c r="G44" s="63">
        <f t="shared" si="3"/>
        <v>1500000</v>
      </c>
    </row>
    <row r="45" spans="1:7" ht="33.75" customHeight="1" x14ac:dyDescent="0.25">
      <c r="A45" s="33">
        <v>9.1</v>
      </c>
      <c r="B45" s="119" t="s">
        <v>108</v>
      </c>
      <c r="C45" s="120"/>
      <c r="D45" s="24" t="s">
        <v>33</v>
      </c>
      <c r="E45" s="36">
        <f>+'9.10'!I7</f>
        <v>24</v>
      </c>
      <c r="F45" s="26">
        <v>45000</v>
      </c>
      <c r="G45" s="63">
        <f t="shared" si="3"/>
        <v>1080000</v>
      </c>
    </row>
    <row r="46" spans="1:7" ht="45.6" customHeight="1" x14ac:dyDescent="0.25">
      <c r="A46" s="32">
        <v>9.11</v>
      </c>
      <c r="B46" s="119" t="s">
        <v>109</v>
      </c>
      <c r="C46" s="120"/>
      <c r="D46" s="24" t="s">
        <v>33</v>
      </c>
      <c r="E46" s="36">
        <f>+'9.11'!I7</f>
        <v>2</v>
      </c>
      <c r="F46" s="26">
        <v>200000</v>
      </c>
      <c r="G46" s="63">
        <f t="shared" si="3"/>
        <v>400000</v>
      </c>
    </row>
    <row r="47" spans="1:7" ht="45.6" customHeight="1" x14ac:dyDescent="0.25">
      <c r="A47" s="32">
        <v>9.1199999999999992</v>
      </c>
      <c r="B47" s="119" t="s">
        <v>110</v>
      </c>
      <c r="C47" s="120"/>
      <c r="D47" s="55" t="s">
        <v>22</v>
      </c>
      <c r="E47" s="36">
        <v>55</v>
      </c>
      <c r="F47" s="26">
        <v>170000</v>
      </c>
      <c r="G47" s="63">
        <f t="shared" si="3"/>
        <v>9350000</v>
      </c>
    </row>
    <row r="48" spans="1:7" ht="45.6" customHeight="1" x14ac:dyDescent="0.25">
      <c r="A48" s="32">
        <v>9.1300000000000008</v>
      </c>
      <c r="B48" s="119" t="s">
        <v>111</v>
      </c>
      <c r="C48" s="120"/>
      <c r="D48" s="24" t="s">
        <v>33</v>
      </c>
      <c r="E48" s="36">
        <f>+'9.13'!I7</f>
        <v>180</v>
      </c>
      <c r="F48" s="26">
        <v>20000</v>
      </c>
      <c r="G48" s="63">
        <f t="shared" si="3"/>
        <v>3600000</v>
      </c>
    </row>
    <row r="49" spans="1:7" ht="45.6" customHeight="1" x14ac:dyDescent="0.25">
      <c r="A49" s="32">
        <v>9.14</v>
      </c>
      <c r="B49" s="119" t="s">
        <v>112</v>
      </c>
      <c r="C49" s="120"/>
      <c r="D49" s="55" t="s">
        <v>22</v>
      </c>
      <c r="E49" s="36">
        <f>+'9.14'!I7</f>
        <v>80</v>
      </c>
      <c r="F49" s="26">
        <v>35000</v>
      </c>
      <c r="G49" s="63">
        <f t="shared" si="3"/>
        <v>2800000</v>
      </c>
    </row>
    <row r="50" spans="1:7" ht="57" customHeight="1" x14ac:dyDescent="0.25">
      <c r="A50" s="32">
        <v>9.15</v>
      </c>
      <c r="B50" s="119" t="s">
        <v>113</v>
      </c>
      <c r="C50" s="120"/>
      <c r="D50" s="55" t="s">
        <v>22</v>
      </c>
      <c r="E50" s="36">
        <f>+'9.15'!I7</f>
        <v>80</v>
      </c>
      <c r="F50" s="59">
        <v>15000</v>
      </c>
      <c r="G50" s="63">
        <f t="shared" si="3"/>
        <v>1200000</v>
      </c>
    </row>
    <row r="51" spans="1:7" ht="34.9" customHeight="1" x14ac:dyDescent="0.25">
      <c r="A51" s="32">
        <v>9.16</v>
      </c>
      <c r="B51" s="119" t="s">
        <v>114</v>
      </c>
      <c r="C51" s="120"/>
      <c r="D51" s="24" t="s">
        <v>22</v>
      </c>
      <c r="E51" s="37">
        <f>+'9.16'!I7</f>
        <v>400</v>
      </c>
      <c r="F51" s="26">
        <v>4000</v>
      </c>
      <c r="G51" s="63">
        <f t="shared" si="3"/>
        <v>1600000</v>
      </c>
    </row>
    <row r="52" spans="1:7" ht="46.15" customHeight="1" x14ac:dyDescent="0.25">
      <c r="A52" s="32">
        <v>9.17</v>
      </c>
      <c r="B52" s="119" t="s">
        <v>115</v>
      </c>
      <c r="C52" s="120"/>
      <c r="D52" s="24" t="s">
        <v>22</v>
      </c>
      <c r="E52" s="37">
        <f>+'9.17'!I7</f>
        <v>200</v>
      </c>
      <c r="F52" s="26">
        <v>3500</v>
      </c>
      <c r="G52" s="63">
        <f t="shared" si="3"/>
        <v>700000</v>
      </c>
    </row>
    <row r="53" spans="1:7" ht="62.25" customHeight="1" x14ac:dyDescent="0.25">
      <c r="A53" s="32">
        <v>9.18</v>
      </c>
      <c r="B53" s="119" t="s">
        <v>116</v>
      </c>
      <c r="C53" s="120"/>
      <c r="D53" s="24" t="s">
        <v>22</v>
      </c>
      <c r="E53" s="37">
        <f>+'9.18'!I7</f>
        <v>25</v>
      </c>
      <c r="F53" s="26">
        <v>10000</v>
      </c>
      <c r="G53" s="63">
        <f t="shared" si="3"/>
        <v>250000</v>
      </c>
    </row>
    <row r="54" spans="1:7" ht="60" customHeight="1" x14ac:dyDescent="0.25">
      <c r="A54" s="32">
        <v>9.19</v>
      </c>
      <c r="B54" s="119" t="s">
        <v>117</v>
      </c>
      <c r="C54" s="120"/>
      <c r="D54" s="55" t="s">
        <v>22</v>
      </c>
      <c r="E54" s="36">
        <f>+'9.19'!I7</f>
        <v>450</v>
      </c>
      <c r="F54" s="59">
        <v>7000</v>
      </c>
      <c r="G54" s="63">
        <f t="shared" si="3"/>
        <v>3150000</v>
      </c>
    </row>
    <row r="55" spans="1:7" ht="49.5" customHeight="1" x14ac:dyDescent="0.25">
      <c r="A55" s="33">
        <v>9.1999999999999993</v>
      </c>
      <c r="B55" s="119" t="s">
        <v>118</v>
      </c>
      <c r="C55" s="120"/>
      <c r="D55" s="25" t="s">
        <v>6</v>
      </c>
      <c r="E55" s="37">
        <f>+'9.20'!I7</f>
        <v>142</v>
      </c>
      <c r="F55" s="27">
        <v>10000</v>
      </c>
      <c r="G55" s="63">
        <f t="shared" si="3"/>
        <v>1420000</v>
      </c>
    </row>
    <row r="56" spans="1:7" ht="31.15" customHeight="1" x14ac:dyDescent="0.25">
      <c r="A56" s="32">
        <v>9.2100000000000009</v>
      </c>
      <c r="B56" s="119" t="s">
        <v>119</v>
      </c>
      <c r="C56" s="120"/>
      <c r="D56" s="25" t="s">
        <v>33</v>
      </c>
      <c r="E56" s="37">
        <f>+'9.21'!I7</f>
        <v>2</v>
      </c>
      <c r="F56" s="27">
        <v>500000</v>
      </c>
      <c r="G56" s="63">
        <f t="shared" si="3"/>
        <v>1000000</v>
      </c>
    </row>
    <row r="57" spans="1:7" x14ac:dyDescent="0.25">
      <c r="A57" s="30">
        <v>10</v>
      </c>
      <c r="B57" s="105" t="s">
        <v>120</v>
      </c>
      <c r="C57" s="106"/>
      <c r="D57" s="106"/>
      <c r="E57" s="106"/>
      <c r="F57" s="107"/>
      <c r="G57" s="70"/>
    </row>
    <row r="58" spans="1:7" ht="48" customHeight="1" x14ac:dyDescent="0.25">
      <c r="A58" s="32">
        <v>10.1</v>
      </c>
      <c r="B58" s="119" t="s">
        <v>121</v>
      </c>
      <c r="C58" s="120"/>
      <c r="D58" s="55" t="s">
        <v>22</v>
      </c>
      <c r="E58" s="36">
        <f>+'10.1'!I7</f>
        <v>80</v>
      </c>
      <c r="F58" s="26">
        <v>75000</v>
      </c>
      <c r="G58" s="63">
        <f>+E58*F58</f>
        <v>6000000</v>
      </c>
    </row>
    <row r="59" spans="1:7" ht="48" customHeight="1" x14ac:dyDescent="0.25">
      <c r="A59" s="32">
        <v>10.199999999999999</v>
      </c>
      <c r="B59" s="119" t="s">
        <v>122</v>
      </c>
      <c r="C59" s="120"/>
      <c r="D59" s="55" t="s">
        <v>33</v>
      </c>
      <c r="E59" s="36">
        <f>+'10.2'!I7</f>
        <v>1</v>
      </c>
      <c r="F59" s="26">
        <v>7750000</v>
      </c>
      <c r="G59" s="63">
        <f t="shared" ref="G59:G61" si="4">+E59*F59</f>
        <v>7750000</v>
      </c>
    </row>
    <row r="60" spans="1:7" ht="48" customHeight="1" x14ac:dyDescent="0.25">
      <c r="A60" s="32">
        <v>10.3</v>
      </c>
      <c r="B60" s="119" t="s">
        <v>123</v>
      </c>
      <c r="C60" s="120"/>
      <c r="D60" s="55" t="s">
        <v>33</v>
      </c>
      <c r="E60" s="36">
        <f>+'10.3'!I7</f>
        <v>8</v>
      </c>
      <c r="F60" s="26">
        <v>400000</v>
      </c>
      <c r="G60" s="63">
        <f t="shared" si="4"/>
        <v>3200000</v>
      </c>
    </row>
    <row r="61" spans="1:7" ht="34.9" customHeight="1" x14ac:dyDescent="0.25">
      <c r="A61" s="32">
        <v>10.4</v>
      </c>
      <c r="B61" s="119" t="s">
        <v>124</v>
      </c>
      <c r="C61" s="120"/>
      <c r="D61" s="55" t="s">
        <v>99</v>
      </c>
      <c r="E61" s="36">
        <f>+'10.4'!I7</f>
        <v>1</v>
      </c>
      <c r="F61" s="26">
        <v>1000000</v>
      </c>
      <c r="G61" s="63">
        <f t="shared" si="4"/>
        <v>1000000</v>
      </c>
    </row>
    <row r="62" spans="1:7" x14ac:dyDescent="0.25">
      <c r="A62" s="30">
        <v>11</v>
      </c>
      <c r="B62" s="105" t="s">
        <v>35</v>
      </c>
      <c r="C62" s="106"/>
      <c r="D62" s="106"/>
      <c r="E62" s="106"/>
      <c r="F62" s="107"/>
      <c r="G62" s="70"/>
    </row>
    <row r="63" spans="1:7" ht="48" customHeight="1" x14ac:dyDescent="0.25">
      <c r="A63" s="32">
        <v>11.1</v>
      </c>
      <c r="B63" s="116" t="s">
        <v>53</v>
      </c>
      <c r="C63" s="117"/>
      <c r="D63" s="24" t="s">
        <v>22</v>
      </c>
      <c r="E63" s="36">
        <f>+'11.1'!I7</f>
        <v>18</v>
      </c>
      <c r="F63" s="26">
        <v>18000</v>
      </c>
      <c r="G63" s="63">
        <f>+E63*F63</f>
        <v>324000</v>
      </c>
    </row>
    <row r="64" spans="1:7" ht="34.9" customHeight="1" x14ac:dyDescent="0.25">
      <c r="A64" s="32">
        <v>11.2</v>
      </c>
      <c r="B64" s="116" t="s">
        <v>60</v>
      </c>
      <c r="C64" s="117"/>
      <c r="D64" s="24" t="s">
        <v>33</v>
      </c>
      <c r="E64" s="36">
        <f>+'11.2'!I7</f>
        <v>8</v>
      </c>
      <c r="F64" s="26">
        <v>35000</v>
      </c>
      <c r="G64" s="63">
        <f>+E64*F64</f>
        <v>280000</v>
      </c>
    </row>
    <row r="65" spans="1:7" ht="46.15" customHeight="1" x14ac:dyDescent="0.25">
      <c r="A65" s="32">
        <v>11.3</v>
      </c>
      <c r="B65" s="116" t="s">
        <v>150</v>
      </c>
      <c r="C65" s="117"/>
      <c r="D65" s="24" t="s">
        <v>22</v>
      </c>
      <c r="E65" s="36">
        <f>+'11.3'!I7</f>
        <v>25</v>
      </c>
      <c r="F65" s="26">
        <v>25000</v>
      </c>
      <c r="G65" s="63">
        <f t="shared" ref="G65:G70" si="5">+E65*F65</f>
        <v>625000</v>
      </c>
    </row>
    <row r="66" spans="1:7" ht="37.9" customHeight="1" x14ac:dyDescent="0.25">
      <c r="A66" s="32">
        <v>11.4</v>
      </c>
      <c r="B66" s="104" t="s">
        <v>151</v>
      </c>
      <c r="C66" s="104"/>
      <c r="D66" s="24" t="s">
        <v>33</v>
      </c>
      <c r="E66" s="36">
        <f>+'11.4'!I7</f>
        <v>8</v>
      </c>
      <c r="F66" s="26">
        <v>45000</v>
      </c>
      <c r="G66" s="63">
        <f t="shared" si="5"/>
        <v>360000</v>
      </c>
    </row>
    <row r="67" spans="1:7" ht="45" customHeight="1" x14ac:dyDescent="0.25">
      <c r="A67" s="32">
        <v>11.5</v>
      </c>
      <c r="B67" s="104" t="s">
        <v>54</v>
      </c>
      <c r="C67" s="104"/>
      <c r="D67" s="25" t="s">
        <v>22</v>
      </c>
      <c r="E67" s="37">
        <f>+'11.5'!I7</f>
        <v>25</v>
      </c>
      <c r="F67" s="27">
        <v>18500</v>
      </c>
      <c r="G67" s="64">
        <f t="shared" si="5"/>
        <v>462500</v>
      </c>
    </row>
    <row r="68" spans="1:7" ht="51" customHeight="1" x14ac:dyDescent="0.25">
      <c r="A68" s="32">
        <v>11.6</v>
      </c>
      <c r="B68" s="104" t="s">
        <v>55</v>
      </c>
      <c r="C68" s="104"/>
      <c r="D68" s="25" t="s">
        <v>33</v>
      </c>
      <c r="E68" s="37">
        <f>+'11.6'!I7</f>
        <v>15</v>
      </c>
      <c r="F68" s="27">
        <v>25000</v>
      </c>
      <c r="G68" s="64">
        <f t="shared" si="5"/>
        <v>375000</v>
      </c>
    </row>
    <row r="69" spans="1:7" ht="47.45" customHeight="1" x14ac:dyDescent="0.25">
      <c r="A69" s="32">
        <v>11.7</v>
      </c>
      <c r="B69" s="104" t="s">
        <v>152</v>
      </c>
      <c r="C69" s="104"/>
      <c r="D69" s="25" t="s">
        <v>33</v>
      </c>
      <c r="E69" s="36">
        <f>+'11.7'!I7</f>
        <v>2</v>
      </c>
      <c r="F69" s="27">
        <v>476500</v>
      </c>
      <c r="G69" s="64">
        <f t="shared" si="5"/>
        <v>953000</v>
      </c>
    </row>
    <row r="70" spans="1:7" ht="47.45" customHeight="1" x14ac:dyDescent="0.25">
      <c r="A70" s="32">
        <v>11.8</v>
      </c>
      <c r="B70" s="104" t="s">
        <v>156</v>
      </c>
      <c r="C70" s="104"/>
      <c r="D70" s="25" t="s">
        <v>33</v>
      </c>
      <c r="E70" s="36">
        <f>+'11.8'!I7</f>
        <v>2</v>
      </c>
      <c r="F70" s="27">
        <v>750000</v>
      </c>
      <c r="G70" s="64">
        <f t="shared" si="5"/>
        <v>1500000</v>
      </c>
    </row>
    <row r="71" spans="1:7" ht="47.45" customHeight="1" x14ac:dyDescent="0.25">
      <c r="A71" s="32">
        <v>11.9</v>
      </c>
      <c r="B71" s="104" t="s">
        <v>154</v>
      </c>
      <c r="C71" s="104"/>
      <c r="D71" s="25" t="s">
        <v>33</v>
      </c>
      <c r="E71" s="36">
        <f>+'11.9'!I7</f>
        <v>1</v>
      </c>
      <c r="F71" s="27">
        <v>476500</v>
      </c>
      <c r="G71" s="64">
        <f t="shared" ref="G71" si="6">+E71*F71</f>
        <v>476500</v>
      </c>
    </row>
    <row r="72" spans="1:7" ht="51" customHeight="1" x14ac:dyDescent="0.25">
      <c r="A72" s="33">
        <v>11.1</v>
      </c>
      <c r="B72" s="104" t="s">
        <v>59</v>
      </c>
      <c r="C72" s="104"/>
      <c r="D72" s="25" t="s">
        <v>33</v>
      </c>
      <c r="E72" s="36">
        <f>+'11.10'!I7</f>
        <v>7</v>
      </c>
      <c r="F72" s="27">
        <v>18000</v>
      </c>
      <c r="G72" s="64">
        <f>+E72*F72</f>
        <v>126000</v>
      </c>
    </row>
    <row r="73" spans="1:7" ht="47.45" customHeight="1" x14ac:dyDescent="0.25">
      <c r="A73" s="33">
        <v>11.11</v>
      </c>
      <c r="B73" s="104" t="s">
        <v>37</v>
      </c>
      <c r="C73" s="104"/>
      <c r="D73" s="25" t="s">
        <v>33</v>
      </c>
      <c r="E73" s="36">
        <f>+'11.11'!I7</f>
        <v>1</v>
      </c>
      <c r="F73" s="27">
        <v>550000</v>
      </c>
      <c r="G73" s="64">
        <f>+E73*F73</f>
        <v>550000</v>
      </c>
    </row>
    <row r="74" spans="1:7" ht="47.45" customHeight="1" x14ac:dyDescent="0.25">
      <c r="A74" s="33">
        <v>11.12</v>
      </c>
      <c r="B74" s="104" t="s">
        <v>158</v>
      </c>
      <c r="C74" s="104"/>
      <c r="D74" s="25" t="s">
        <v>33</v>
      </c>
      <c r="E74" s="36">
        <v>2</v>
      </c>
      <c r="F74" s="27">
        <v>980000</v>
      </c>
      <c r="G74" s="64">
        <f t="shared" ref="G74" si="7">+E74*F74</f>
        <v>1960000</v>
      </c>
    </row>
    <row r="75" spans="1:7" ht="47.45" customHeight="1" x14ac:dyDescent="0.25">
      <c r="A75" s="33">
        <v>11.13</v>
      </c>
      <c r="B75" s="104" t="s">
        <v>157</v>
      </c>
      <c r="C75" s="104"/>
      <c r="D75" s="25" t="s">
        <v>22</v>
      </c>
      <c r="E75" s="36">
        <f>+'11.13'!I7</f>
        <v>2.4</v>
      </c>
      <c r="F75" s="27">
        <v>850000</v>
      </c>
      <c r="G75" s="64">
        <f t="shared" ref="G75" si="8">+E75*F75</f>
        <v>2040000</v>
      </c>
    </row>
    <row r="76" spans="1:7" x14ac:dyDescent="0.25">
      <c r="A76" s="30">
        <v>12</v>
      </c>
      <c r="B76" s="105" t="s">
        <v>36</v>
      </c>
      <c r="C76" s="106"/>
      <c r="D76" s="106"/>
      <c r="E76" s="106"/>
      <c r="F76" s="107"/>
      <c r="G76" s="70"/>
    </row>
    <row r="77" spans="1:7" ht="63.6" customHeight="1" x14ac:dyDescent="0.25">
      <c r="A77" s="32">
        <v>12.1</v>
      </c>
      <c r="B77" s="104" t="s">
        <v>70</v>
      </c>
      <c r="C77" s="104"/>
      <c r="D77" s="24" t="s">
        <v>6</v>
      </c>
      <c r="E77" s="36">
        <f>+'12.1'!I7</f>
        <v>31.75</v>
      </c>
      <c r="F77" s="26">
        <v>560000</v>
      </c>
      <c r="G77" s="63">
        <f t="shared" ref="G77:G81" si="9">+E77*F77</f>
        <v>17780000</v>
      </c>
    </row>
    <row r="78" spans="1:7" ht="51" customHeight="1" x14ac:dyDescent="0.25">
      <c r="A78" s="31">
        <v>12.2</v>
      </c>
      <c r="B78" s="116" t="s">
        <v>161</v>
      </c>
      <c r="C78" s="117"/>
      <c r="D78" s="55" t="s">
        <v>33</v>
      </c>
      <c r="E78" s="36">
        <f>+'12.2'!I7</f>
        <v>3</v>
      </c>
      <c r="F78" s="57">
        <v>650000</v>
      </c>
      <c r="G78" s="63">
        <f t="shared" si="9"/>
        <v>1950000</v>
      </c>
    </row>
    <row r="79" spans="1:7" ht="49.15" customHeight="1" x14ac:dyDescent="0.25">
      <c r="A79" s="32">
        <v>12.3</v>
      </c>
      <c r="B79" s="104" t="s">
        <v>64</v>
      </c>
      <c r="C79" s="104"/>
      <c r="D79" s="24" t="s">
        <v>33</v>
      </c>
      <c r="E79" s="36">
        <f>+'12.3'!I7</f>
        <v>1</v>
      </c>
      <c r="F79" s="26">
        <v>300000</v>
      </c>
      <c r="G79" s="63">
        <f t="shared" si="9"/>
        <v>300000</v>
      </c>
    </row>
    <row r="80" spans="1:7" ht="58.9" customHeight="1" x14ac:dyDescent="0.25">
      <c r="A80" s="32">
        <v>12.4</v>
      </c>
      <c r="B80" s="118" t="s">
        <v>142</v>
      </c>
      <c r="C80" s="118"/>
      <c r="D80" s="55" t="s">
        <v>33</v>
      </c>
      <c r="E80" s="36">
        <f>+'12.4'!I7</f>
        <v>2</v>
      </c>
      <c r="F80" s="58">
        <v>1750000</v>
      </c>
      <c r="G80" s="63">
        <f t="shared" si="9"/>
        <v>3500000</v>
      </c>
    </row>
    <row r="81" spans="1:11" ht="46.9" customHeight="1" x14ac:dyDescent="0.25">
      <c r="A81" s="31">
        <v>12.5</v>
      </c>
      <c r="B81" s="104" t="s">
        <v>166</v>
      </c>
      <c r="C81" s="104"/>
      <c r="D81" s="24" t="s">
        <v>33</v>
      </c>
      <c r="E81" s="36">
        <f>+'12.5'!I7</f>
        <v>4</v>
      </c>
      <c r="F81" s="26">
        <v>970000</v>
      </c>
      <c r="G81" s="63">
        <f t="shared" si="9"/>
        <v>3880000</v>
      </c>
      <c r="K81" s="67"/>
    </row>
    <row r="82" spans="1:11" ht="46.9" customHeight="1" x14ac:dyDescent="0.25">
      <c r="A82" s="32">
        <v>12.6</v>
      </c>
      <c r="B82" s="104" t="s">
        <v>167</v>
      </c>
      <c r="C82" s="104"/>
      <c r="D82" s="24" t="s">
        <v>33</v>
      </c>
      <c r="E82" s="36">
        <v>5</v>
      </c>
      <c r="F82" s="26">
        <v>1100000</v>
      </c>
      <c r="G82" s="63">
        <f t="shared" ref="G82" si="10">+E82*F82</f>
        <v>5500000</v>
      </c>
    </row>
    <row r="84" spans="1:11" x14ac:dyDescent="0.25">
      <c r="B84" s="56"/>
      <c r="C84" s="56"/>
    </row>
    <row r="85" spans="1:11" ht="15.75" thickBot="1" x14ac:dyDescent="0.3">
      <c r="C85" s="39"/>
      <c r="D85" s="40"/>
      <c r="E85" s="41"/>
      <c r="F85" s="42"/>
      <c r="G85" s="61" t="s">
        <v>45</v>
      </c>
    </row>
    <row r="86" spans="1:11" x14ac:dyDescent="0.25">
      <c r="C86" s="110" t="s">
        <v>46</v>
      </c>
      <c r="D86" s="111"/>
      <c r="E86" s="111"/>
      <c r="F86" s="43"/>
      <c r="G86" s="44">
        <f>+SUM(G6:G82)</f>
        <v>178995703</v>
      </c>
    </row>
    <row r="87" spans="1:11" ht="15.75" thickBot="1" x14ac:dyDescent="0.3">
      <c r="C87" s="112" t="s">
        <v>48</v>
      </c>
      <c r="D87" s="113"/>
      <c r="E87" s="113"/>
      <c r="F87" s="98">
        <v>0.28000000000000003</v>
      </c>
      <c r="G87" s="99">
        <f>+G86*F87</f>
        <v>50118796.840000004</v>
      </c>
    </row>
    <row r="88" spans="1:11" ht="15.75" thickBot="1" x14ac:dyDescent="0.3">
      <c r="C88" s="114" t="s">
        <v>47</v>
      </c>
      <c r="D88" s="115"/>
      <c r="E88" s="115"/>
      <c r="F88" s="100"/>
      <c r="G88" s="101">
        <f>SUM(G86:G87)</f>
        <v>229114499.84</v>
      </c>
    </row>
    <row r="89" spans="1:11" ht="15.75" thickBot="1" x14ac:dyDescent="0.3">
      <c r="C89" s="108" t="s">
        <v>49</v>
      </c>
      <c r="D89" s="109"/>
      <c r="E89" s="109"/>
      <c r="F89" s="102">
        <v>0.05</v>
      </c>
      <c r="G89" s="97">
        <f>+F89*G88</f>
        <v>11455724.992000001</v>
      </c>
      <c r="J89" s="60"/>
    </row>
    <row r="90" spans="1:11" ht="15.75" thickBot="1" x14ac:dyDescent="0.3">
      <c r="C90" s="108" t="s">
        <v>185</v>
      </c>
      <c r="D90" s="109"/>
      <c r="E90" s="109"/>
      <c r="F90" s="45"/>
      <c r="G90" s="46">
        <f>+G88+G89</f>
        <v>240570224.83200002</v>
      </c>
    </row>
  </sheetData>
  <mergeCells count="88">
    <mergeCell ref="B19:F19"/>
    <mergeCell ref="B17:F17"/>
    <mergeCell ref="B12:F12"/>
    <mergeCell ref="B9:F9"/>
    <mergeCell ref="B32:C32"/>
    <mergeCell ref="B31:C31"/>
    <mergeCell ref="B20:C20"/>
    <mergeCell ref="B21:C21"/>
    <mergeCell ref="B27:F27"/>
    <mergeCell ref="B22:F22"/>
    <mergeCell ref="B33:C33"/>
    <mergeCell ref="B34:C34"/>
    <mergeCell ref="B23:C23"/>
    <mergeCell ref="B24:C24"/>
    <mergeCell ref="B25:C25"/>
    <mergeCell ref="B26:C26"/>
    <mergeCell ref="B30:C30"/>
    <mergeCell ref="B28:C28"/>
    <mergeCell ref="B74:C74"/>
    <mergeCell ref="B75:C75"/>
    <mergeCell ref="B62:F62"/>
    <mergeCell ref="B35:F35"/>
    <mergeCell ref="B29:F29"/>
    <mergeCell ref="B36:C36"/>
    <mergeCell ref="B37:C37"/>
    <mergeCell ref="B38:C38"/>
    <mergeCell ref="B68:C68"/>
    <mergeCell ref="B69:C69"/>
    <mergeCell ref="B72:C72"/>
    <mergeCell ref="B73:C73"/>
    <mergeCell ref="B71:C71"/>
    <mergeCell ref="B70:C70"/>
    <mergeCell ref="B65:C65"/>
    <mergeCell ref="B66:C66"/>
    <mergeCell ref="B67:C67"/>
    <mergeCell ref="B50:C50"/>
    <mergeCell ref="B63:C63"/>
    <mergeCell ref="B64:C64"/>
    <mergeCell ref="B55:C55"/>
    <mergeCell ref="B56:C56"/>
    <mergeCell ref="B57:F57"/>
    <mergeCell ref="B58:C58"/>
    <mergeCell ref="B61:C61"/>
    <mergeCell ref="B59:C59"/>
    <mergeCell ref="B60:C60"/>
    <mergeCell ref="A1:B2"/>
    <mergeCell ref="D1:G1"/>
    <mergeCell ref="D2:G2"/>
    <mergeCell ref="A3:G3"/>
    <mergeCell ref="B18:C18"/>
    <mergeCell ref="B10:C10"/>
    <mergeCell ref="B5:F5"/>
    <mergeCell ref="B6:C6"/>
    <mergeCell ref="B7:C7"/>
    <mergeCell ref="B4:C4"/>
    <mergeCell ref="B8:C8"/>
    <mergeCell ref="B11:C11"/>
    <mergeCell ref="B13:C13"/>
    <mergeCell ref="B14:C14"/>
    <mergeCell ref="B15:C15"/>
    <mergeCell ref="B16:C16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1:C51"/>
    <mergeCell ref="B52:C52"/>
    <mergeCell ref="B53:C53"/>
    <mergeCell ref="B54:C54"/>
    <mergeCell ref="B81:C81"/>
    <mergeCell ref="B82:C82"/>
    <mergeCell ref="B76:F76"/>
    <mergeCell ref="C89:E89"/>
    <mergeCell ref="C90:E90"/>
    <mergeCell ref="C86:E86"/>
    <mergeCell ref="C87:E87"/>
    <mergeCell ref="C88:E88"/>
    <mergeCell ref="B77:C77"/>
    <mergeCell ref="B78:C78"/>
    <mergeCell ref="B79:C79"/>
    <mergeCell ref="B80:C80"/>
  </mergeCells>
  <pageMargins left="0.7" right="0.7" top="0.75" bottom="0.75" header="0.3" footer="0.3"/>
  <pageSetup paperSize="9" scale="61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22"/>
  <sheetViews>
    <sheetView view="pageBreakPreview" zoomScaleNormal="100" zoomScaleSheetLayoutView="100" workbookViewId="0">
      <selection activeCell="H20" sqref="H2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+PRESUPUESTO!B15</f>
        <v>Dintel en concreto de 3000PSI, Seccion 15cmx20cm.  Incluye,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3.3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14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/>
      <c r="E8" s="50"/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83</v>
      </c>
      <c r="B9" s="192"/>
      <c r="C9" s="48">
        <v>1.4</v>
      </c>
      <c r="D9" s="48"/>
      <c r="E9" s="47"/>
      <c r="F9" s="48"/>
      <c r="G9" s="21">
        <v>8</v>
      </c>
      <c r="H9" s="47">
        <f>+C9*G9</f>
        <v>11.2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84</v>
      </c>
      <c r="B10" s="192"/>
      <c r="C10" s="48">
        <v>2.8</v>
      </c>
      <c r="D10" s="48"/>
      <c r="E10" s="47"/>
      <c r="F10" s="48"/>
      <c r="G10" s="21">
        <v>1</v>
      </c>
      <c r="H10" s="47">
        <f>+C10*G10</f>
        <v>2.8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1"/>
      <c r="B11" s="192"/>
      <c r="C11" s="48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48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14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22"/>
  <sheetViews>
    <sheetView view="pageBreakPreview" zoomScaleNormal="100" zoomScaleSheetLayoutView="100" workbookViewId="0">
      <selection activeCell="I7" sqref="I7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+PRESUPUESTO!B16</f>
        <v>Suministro, transporte, figuracion e instalacion de acero de refuerzo de 4200Kg/cm2.  Incluye,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3.4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29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584.4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88</v>
      </c>
      <c r="E8" s="50"/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85</v>
      </c>
      <c r="B9" s="192"/>
      <c r="C9" s="48">
        <v>4.5999999999999996</v>
      </c>
      <c r="D9" s="48">
        <v>18</v>
      </c>
      <c r="E9" s="47"/>
      <c r="F9" s="48"/>
      <c r="G9" s="21">
        <v>3</v>
      </c>
      <c r="H9" s="47">
        <f>+C9*D9*G9</f>
        <v>248.39999999999998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86</v>
      </c>
      <c r="B10" s="192"/>
      <c r="C10" s="48">
        <v>2.1</v>
      </c>
      <c r="D10" s="48">
        <v>15</v>
      </c>
      <c r="E10" s="47"/>
      <c r="F10" s="48"/>
      <c r="G10" s="21">
        <v>4</v>
      </c>
      <c r="H10" s="47">
        <f t="shared" ref="H10:H11" si="0">+C10*D10*G10</f>
        <v>126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1" t="s">
        <v>87</v>
      </c>
      <c r="B11" s="192"/>
      <c r="C11" s="48">
        <v>1.4</v>
      </c>
      <c r="D11" s="48">
        <v>15</v>
      </c>
      <c r="E11" s="47"/>
      <c r="F11" s="48"/>
      <c r="G11" s="21">
        <v>8</v>
      </c>
      <c r="H11" s="47">
        <f t="shared" si="0"/>
        <v>168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 t="s">
        <v>87</v>
      </c>
      <c r="B12" s="192"/>
      <c r="C12" s="48">
        <v>2.8</v>
      </c>
      <c r="D12" s="48">
        <v>15</v>
      </c>
      <c r="E12" s="47"/>
      <c r="F12" s="48"/>
      <c r="G12" s="21">
        <v>1</v>
      </c>
      <c r="H12" s="47">
        <f t="shared" ref="H12" si="1">+C12*D12*G12</f>
        <v>42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584.4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22"/>
  <sheetViews>
    <sheetView view="pageBreakPreview" topLeftCell="A4" zoomScaleNormal="100" zoomScaleSheetLayoutView="100" workbookViewId="0">
      <selection activeCell="A12" sqref="A12:I12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+PRESUPUESTO!B16</f>
        <v>Suministro, transporte, figuracion e instalacion de acero de refuerzo de 4200Kg/cm2.  Incluye,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4.0999999999999996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59.5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21</v>
      </c>
      <c r="E8" s="50" t="s">
        <v>17</v>
      </c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89</v>
      </c>
      <c r="B9" s="192"/>
      <c r="C9" s="48">
        <v>4.5999999999999996</v>
      </c>
      <c r="D9" s="48">
        <v>2.5</v>
      </c>
      <c r="E9" s="47">
        <f>+C9*D9</f>
        <v>11.5</v>
      </c>
      <c r="F9" s="48"/>
      <c r="G9" s="21">
        <v>3</v>
      </c>
      <c r="H9" s="47">
        <f>+E9*G9</f>
        <v>34.5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89</v>
      </c>
      <c r="B10" s="192"/>
      <c r="C10" s="48">
        <v>1.4</v>
      </c>
      <c r="D10" s="48">
        <v>2.5</v>
      </c>
      <c r="E10" s="47">
        <f>+C10*D10</f>
        <v>3.5</v>
      </c>
      <c r="F10" s="48"/>
      <c r="G10" s="21">
        <v>2</v>
      </c>
      <c r="H10" s="47">
        <f>+E10*G10</f>
        <v>7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1" t="s">
        <v>89</v>
      </c>
      <c r="B11" s="192"/>
      <c r="C11" s="48">
        <v>0.7</v>
      </c>
      <c r="D11" s="48">
        <v>2.5</v>
      </c>
      <c r="E11" s="47">
        <f>+C11*D11</f>
        <v>1.75</v>
      </c>
      <c r="F11" s="48"/>
      <c r="G11" s="21">
        <v>3</v>
      </c>
      <c r="H11" s="47">
        <f>+E11*G11</f>
        <v>5.25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 t="s">
        <v>89</v>
      </c>
      <c r="B12" s="192"/>
      <c r="C12" s="48">
        <v>5.0999999999999996</v>
      </c>
      <c r="D12" s="48">
        <v>2.5</v>
      </c>
      <c r="E12" s="47">
        <f>+C12*D12</f>
        <v>12.75</v>
      </c>
      <c r="F12" s="48"/>
      <c r="G12" s="21">
        <v>1</v>
      </c>
      <c r="H12" s="47">
        <f>+E12*G12</f>
        <v>12.75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59.5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22"/>
  <sheetViews>
    <sheetView view="pageBreakPreview" zoomScaleNormal="100" zoomScaleSheetLayoutView="100" workbookViewId="0">
      <selection activeCell="A9" sqref="A9:H13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+PRESUPUESTO!B20</f>
        <v>Revoque 1:4. Incluye filetes y dilataciones,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5.0999999999999996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119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21</v>
      </c>
      <c r="E8" s="50" t="s">
        <v>17</v>
      </c>
      <c r="F8" s="50" t="s">
        <v>90</v>
      </c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89</v>
      </c>
      <c r="B9" s="192"/>
      <c r="C9" s="48">
        <v>4.5999999999999996</v>
      </c>
      <c r="D9" s="48">
        <v>2.5</v>
      </c>
      <c r="E9" s="47">
        <f>+C9*D9</f>
        <v>11.5</v>
      </c>
      <c r="F9" s="21">
        <v>2</v>
      </c>
      <c r="G9" s="21">
        <v>3</v>
      </c>
      <c r="H9" s="47">
        <f>+E9*G9*F9</f>
        <v>69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89</v>
      </c>
      <c r="B10" s="192"/>
      <c r="C10" s="48">
        <v>1.4</v>
      </c>
      <c r="D10" s="48">
        <v>2.5</v>
      </c>
      <c r="E10" s="47">
        <f>+C10*D10</f>
        <v>3.5</v>
      </c>
      <c r="F10" s="21">
        <v>2</v>
      </c>
      <c r="G10" s="21">
        <v>2</v>
      </c>
      <c r="H10" s="47">
        <f t="shared" ref="H10" si="0">+E10*G10*F10</f>
        <v>14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89</v>
      </c>
      <c r="B11" s="192"/>
      <c r="C11" s="48">
        <v>0.7</v>
      </c>
      <c r="D11" s="48">
        <v>2.5</v>
      </c>
      <c r="E11" s="47">
        <f>+C11*D11</f>
        <v>1.75</v>
      </c>
      <c r="F11" s="21">
        <v>2</v>
      </c>
      <c r="G11" s="21">
        <v>3</v>
      </c>
      <c r="H11" s="47">
        <f>+E11*G11*F11</f>
        <v>10.5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 t="s">
        <v>89</v>
      </c>
      <c r="B12" s="192"/>
      <c r="C12" s="48">
        <v>5.0999999999999996</v>
      </c>
      <c r="D12" s="48">
        <v>2.5</v>
      </c>
      <c r="E12" s="47">
        <f>+C12*D12</f>
        <v>12.75</v>
      </c>
      <c r="F12" s="48">
        <v>2</v>
      </c>
      <c r="G12" s="21">
        <v>1</v>
      </c>
      <c r="H12" s="47">
        <f>+E12*G12*F12</f>
        <v>25.5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119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S22"/>
  <sheetViews>
    <sheetView view="pageBreakPreview" zoomScaleNormal="100" zoomScaleSheetLayoutView="100" workbookViewId="0">
      <selection activeCell="A8" sqref="A8:B8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+PRESUPUESTO!B21</f>
        <v>Mediacaña en mortero 1:4. Incluye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5.2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109.29999999999998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/>
      <c r="E8" s="50"/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89</v>
      </c>
      <c r="B9" s="192"/>
      <c r="C9" s="48">
        <v>4.5999999999999996</v>
      </c>
      <c r="D9" s="48"/>
      <c r="E9" s="47"/>
      <c r="F9" s="21"/>
      <c r="G9" s="21">
        <v>12</v>
      </c>
      <c r="H9" s="47">
        <f>+C9*G9</f>
        <v>55.199999999999996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91</v>
      </c>
      <c r="B10" s="192"/>
      <c r="C10" s="48">
        <v>23.5</v>
      </c>
      <c r="D10" s="48"/>
      <c r="E10" s="47"/>
      <c r="F10" s="21"/>
      <c r="G10" s="21">
        <v>1</v>
      </c>
      <c r="H10" s="47">
        <f>+C10*G10</f>
        <v>23.5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91</v>
      </c>
      <c r="B11" s="192"/>
      <c r="C11" s="48">
        <v>6</v>
      </c>
      <c r="D11" s="47"/>
      <c r="E11" s="21"/>
      <c r="F11" s="21"/>
      <c r="G11" s="21">
        <v>1</v>
      </c>
      <c r="H11" s="47">
        <f>+C11*G11</f>
        <v>6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 t="s">
        <v>89</v>
      </c>
      <c r="B12" s="192"/>
      <c r="C12" s="48">
        <v>1.5</v>
      </c>
      <c r="D12" s="48"/>
      <c r="E12" s="47"/>
      <c r="F12" s="48"/>
      <c r="G12" s="21">
        <v>13</v>
      </c>
      <c r="H12" s="47">
        <f>+C12*G12</f>
        <v>19.5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 t="s">
        <v>89</v>
      </c>
      <c r="B13" s="192"/>
      <c r="C13" s="48">
        <v>5.0999999999999996</v>
      </c>
      <c r="D13" s="48"/>
      <c r="E13" s="47"/>
      <c r="F13" s="48"/>
      <c r="G13" s="21">
        <v>1</v>
      </c>
      <c r="H13" s="47">
        <f>+C13*G13</f>
        <v>5.0999999999999996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109.29999999999998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S22"/>
  <sheetViews>
    <sheetView view="pageBreakPreview" zoomScaleNormal="100" zoomScaleSheetLayoutView="100" workbookViewId="0">
      <selection activeCell="D8" sqref="D8:F8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+PRESUPUESTO!B23</f>
        <v>Estuco. Incluye filetes y dilataciones,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6.1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119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21</v>
      </c>
      <c r="E8" s="50" t="s">
        <v>17</v>
      </c>
      <c r="F8" s="50" t="s">
        <v>90</v>
      </c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89</v>
      </c>
      <c r="B9" s="192"/>
      <c r="C9" s="48">
        <v>4.5999999999999996</v>
      </c>
      <c r="D9" s="48">
        <v>2.5</v>
      </c>
      <c r="E9" s="47">
        <f>+C9*D9</f>
        <v>11.5</v>
      </c>
      <c r="F9" s="21">
        <v>2</v>
      </c>
      <c r="G9" s="21">
        <v>3</v>
      </c>
      <c r="H9" s="47">
        <f>+E9*G9*F9</f>
        <v>69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89</v>
      </c>
      <c r="B10" s="192"/>
      <c r="C10" s="48">
        <v>1.4</v>
      </c>
      <c r="D10" s="48">
        <v>2.5</v>
      </c>
      <c r="E10" s="47">
        <f>+C10*D10</f>
        <v>3.5</v>
      </c>
      <c r="F10" s="21">
        <v>2</v>
      </c>
      <c r="G10" s="21">
        <v>2</v>
      </c>
      <c r="H10" s="47">
        <f t="shared" ref="H10" si="0">+E10*G10*F10</f>
        <v>14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89</v>
      </c>
      <c r="B11" s="192"/>
      <c r="C11" s="48">
        <v>0.7</v>
      </c>
      <c r="D11" s="48">
        <v>2.5</v>
      </c>
      <c r="E11" s="47">
        <f>+C11*D11</f>
        <v>1.75</v>
      </c>
      <c r="F11" s="21">
        <v>2</v>
      </c>
      <c r="G11" s="21">
        <v>3</v>
      </c>
      <c r="H11" s="47">
        <f>+E11*G11*F11</f>
        <v>10.5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 t="s">
        <v>89</v>
      </c>
      <c r="B12" s="192"/>
      <c r="C12" s="48">
        <v>5.0999999999999996</v>
      </c>
      <c r="D12" s="48">
        <v>2.5</v>
      </c>
      <c r="E12" s="47">
        <f>+C12*D12</f>
        <v>12.75</v>
      </c>
      <c r="F12" s="48">
        <v>2</v>
      </c>
      <c r="G12" s="21">
        <v>1</v>
      </c>
      <c r="H12" s="47">
        <f>+E12*G12*F12</f>
        <v>25.5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119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S22"/>
  <sheetViews>
    <sheetView view="pageBreakPreview" zoomScaleNormal="100" zoomScaleSheetLayoutView="100" workbookViewId="0">
      <selection activeCell="D8" sqref="D8:F8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+PRESUPUESTO!B24</f>
        <v>Pintura Epoxica Interior piso y pared. Incluye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6.2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192.75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21</v>
      </c>
      <c r="E8" s="50" t="s">
        <v>17</v>
      </c>
      <c r="F8" s="50" t="s">
        <v>90</v>
      </c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89</v>
      </c>
      <c r="B9" s="192"/>
      <c r="C9" s="48">
        <v>4.5999999999999996</v>
      </c>
      <c r="D9" s="48">
        <v>2.5</v>
      </c>
      <c r="E9" s="47">
        <f>+C9*D9</f>
        <v>11.5</v>
      </c>
      <c r="F9" s="21">
        <v>2</v>
      </c>
      <c r="G9" s="21">
        <v>3</v>
      </c>
      <c r="H9" s="47">
        <f>+E9*G9*F9</f>
        <v>69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89</v>
      </c>
      <c r="B10" s="192"/>
      <c r="C10" s="48">
        <v>1.4</v>
      </c>
      <c r="D10" s="48">
        <v>2.5</v>
      </c>
      <c r="E10" s="47">
        <f>+C10*D10</f>
        <v>3.5</v>
      </c>
      <c r="F10" s="21">
        <v>2</v>
      </c>
      <c r="G10" s="21">
        <v>2</v>
      </c>
      <c r="H10" s="47">
        <f t="shared" ref="H10" si="0">+E10*G10*F10</f>
        <v>14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89</v>
      </c>
      <c r="B11" s="192"/>
      <c r="C11" s="48">
        <v>0.7</v>
      </c>
      <c r="D11" s="48">
        <v>2.5</v>
      </c>
      <c r="E11" s="47">
        <f>+C11*D11</f>
        <v>1.75</v>
      </c>
      <c r="F11" s="21">
        <v>2</v>
      </c>
      <c r="G11" s="21">
        <v>3</v>
      </c>
      <c r="H11" s="47">
        <f>+E11*G11*F11</f>
        <v>10.5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 t="s">
        <v>89</v>
      </c>
      <c r="B12" s="192"/>
      <c r="C12" s="48">
        <v>5.0999999999999996</v>
      </c>
      <c r="D12" s="48">
        <v>2.5</v>
      </c>
      <c r="E12" s="47">
        <f>+C12*D12</f>
        <v>12.75</v>
      </c>
      <c r="F12" s="22">
        <v>2</v>
      </c>
      <c r="G12" s="21">
        <v>1</v>
      </c>
      <c r="H12" s="47">
        <f>+E12*G12*F12</f>
        <v>25.5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 t="s">
        <v>91</v>
      </c>
      <c r="B13" s="194"/>
      <c r="C13" s="48">
        <f>6+23.5</f>
        <v>29.5</v>
      </c>
      <c r="D13" s="48">
        <v>2.5</v>
      </c>
      <c r="E13" s="47">
        <f>+C13*D13</f>
        <v>73.75</v>
      </c>
      <c r="F13" s="48">
        <v>1</v>
      </c>
      <c r="G13" s="21">
        <v>1</v>
      </c>
      <c r="H13" s="47">
        <f>+E13*G13*F13</f>
        <v>73.75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192.75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S22"/>
  <sheetViews>
    <sheetView view="pageBreakPreview" zoomScaleNormal="100" zoomScaleSheetLayoutView="100" workbookViewId="0">
      <selection activeCell="D10" sqref="D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+PRESUPUESTO!B25</f>
        <v>Pintura tipo Koraza exterior. Incluye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6.3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60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21</v>
      </c>
      <c r="E8" s="50" t="s">
        <v>17</v>
      </c>
      <c r="F8" s="50" t="s">
        <v>90</v>
      </c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92</v>
      </c>
      <c r="B9" s="192"/>
      <c r="C9" s="48">
        <v>15</v>
      </c>
      <c r="D9" s="48">
        <v>4</v>
      </c>
      <c r="E9" s="47">
        <f>+C9*D9</f>
        <v>60</v>
      </c>
      <c r="F9" s="21">
        <v>1</v>
      </c>
      <c r="G9" s="21">
        <v>1</v>
      </c>
      <c r="H9" s="47">
        <f>+E9*G9*F9</f>
        <v>60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48"/>
      <c r="D10" s="48"/>
      <c r="E10" s="47"/>
      <c r="F10" s="21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48"/>
      <c r="D11" s="48"/>
      <c r="E11" s="47"/>
      <c r="F11" s="21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/>
      <c r="B12" s="192"/>
      <c r="C12" s="48"/>
      <c r="D12" s="48"/>
      <c r="E12" s="47"/>
      <c r="F12" s="22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60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22"/>
  <sheetViews>
    <sheetView view="pageBreakPreview" zoomScaleNormal="100" zoomScaleSheetLayoutView="100" workbookViewId="0">
      <selection activeCell="H10" sqref="H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+PRESUPUESTO!B26</f>
        <v>Pintura esmalte para canoa en lamina. Incluye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6.4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29.5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/>
      <c r="E8" s="50"/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93</v>
      </c>
      <c r="B9" s="192"/>
      <c r="C9" s="48">
        <f>23.5+6</f>
        <v>29.5</v>
      </c>
      <c r="D9" s="48"/>
      <c r="E9" s="47"/>
      <c r="F9" s="21"/>
      <c r="G9" s="21">
        <v>1</v>
      </c>
      <c r="H9" s="47">
        <f>+C9*G9</f>
        <v>29.5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48"/>
      <c r="D10" s="48"/>
      <c r="E10" s="47"/>
      <c r="F10" s="21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48"/>
      <c r="D11" s="48"/>
      <c r="E11" s="47"/>
      <c r="F11" s="21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/>
      <c r="B12" s="192"/>
      <c r="C12" s="48"/>
      <c r="D12" s="48"/>
      <c r="E12" s="47"/>
      <c r="F12" s="22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29.5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S22"/>
  <sheetViews>
    <sheetView view="pageBreakPreview" zoomScaleNormal="100" zoomScaleSheetLayoutView="100" workbookViewId="0">
      <selection activeCell="H19" sqref="H19:H21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+PRESUPUESTO!B28</f>
        <v>Suministro, transporte e instalacion de cielo raso en Drywall, incluye estructura para fijacion y demas elementos</v>
      </c>
      <c r="B5" s="171"/>
      <c r="C5" s="171"/>
      <c r="D5" s="171"/>
      <c r="E5" s="171"/>
      <c r="F5" s="171"/>
      <c r="G5" s="172"/>
      <c r="H5" s="52" t="s">
        <v>11</v>
      </c>
      <c r="I5" s="20">
        <v>7.1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147.435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17</v>
      </c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94</v>
      </c>
      <c r="B9" s="192"/>
      <c r="C9" s="48">
        <v>23.5</v>
      </c>
      <c r="D9" s="48">
        <v>6</v>
      </c>
      <c r="E9" s="47">
        <f>+C9*D9</f>
        <v>141</v>
      </c>
      <c r="F9" s="21"/>
      <c r="G9" s="21">
        <v>1</v>
      </c>
      <c r="H9" s="47">
        <f>+E9*G9</f>
        <v>141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95</v>
      </c>
      <c r="B10" s="192"/>
      <c r="C10" s="48">
        <v>3.3</v>
      </c>
      <c r="D10" s="48">
        <v>1.95</v>
      </c>
      <c r="E10" s="47">
        <f>+C10*D10</f>
        <v>6.4349999999999996</v>
      </c>
      <c r="F10" s="21"/>
      <c r="G10" s="21">
        <v>1</v>
      </c>
      <c r="H10" s="47">
        <f>+E10*G10</f>
        <v>6.4349999999999996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48"/>
      <c r="D11" s="48"/>
      <c r="E11" s="47"/>
      <c r="F11" s="21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/>
      <c r="B12" s="192"/>
      <c r="C12" s="48"/>
      <c r="D12" s="48"/>
      <c r="E12" s="47"/>
      <c r="F12" s="22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147.435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2"/>
  <sheetViews>
    <sheetView view="pageBreakPreview" topLeftCell="A13" zoomScaleNormal="100" zoomScaleSheetLayoutView="100" workbookViewId="0">
      <selection activeCell="B21" sqref="B21"/>
    </sheetView>
  </sheetViews>
  <sheetFormatPr baseColWidth="10" defaultRowHeight="15" x14ac:dyDescent="0.25"/>
  <cols>
    <col min="1" max="1" width="5.42578125" style="23" bestFit="1" customWidth="1"/>
    <col min="2" max="2" width="35.5703125" style="23" customWidth="1"/>
    <col min="3" max="3" width="8.28515625" style="23" bestFit="1" customWidth="1"/>
    <col min="4" max="4" width="10.28515625" style="23" bestFit="1" customWidth="1"/>
    <col min="5" max="6" width="12.140625" style="23" bestFit="1" customWidth="1"/>
    <col min="7" max="7" width="16.42578125" style="23" bestFit="1" customWidth="1"/>
    <col min="8" max="8" width="11.5703125" style="23" bestFit="1" customWidth="1"/>
    <col min="9" max="9" width="11.42578125" style="23"/>
    <col min="10" max="10" width="14.140625" style="23" bestFit="1" customWidth="1"/>
    <col min="11" max="16384" width="11.42578125" style="23"/>
  </cols>
  <sheetData>
    <row r="1" spans="1:8" x14ac:dyDescent="0.25">
      <c r="A1" s="145" t="s">
        <v>182</v>
      </c>
      <c r="B1" s="146"/>
      <c r="C1" s="146"/>
      <c r="D1" s="146"/>
      <c r="E1" s="146"/>
      <c r="F1" s="146"/>
      <c r="G1" s="147"/>
      <c r="H1" s="148"/>
    </row>
    <row r="2" spans="1:8" ht="15" customHeight="1" x14ac:dyDescent="0.25">
      <c r="A2" s="149" t="s">
        <v>170</v>
      </c>
      <c r="B2" s="150"/>
      <c r="C2" s="150"/>
      <c r="D2" s="150"/>
      <c r="E2" s="150"/>
      <c r="F2" s="150"/>
      <c r="G2" s="150"/>
      <c r="H2" s="151"/>
    </row>
    <row r="3" spans="1:8" ht="15" customHeight="1" x14ac:dyDescent="0.25">
      <c r="A3" s="149" t="s">
        <v>171</v>
      </c>
      <c r="B3" s="150"/>
      <c r="C3" s="150"/>
      <c r="D3" s="152"/>
      <c r="E3" s="90"/>
      <c r="F3" s="153">
        <f>+PRESUPUESTO!G86</f>
        <v>178995703</v>
      </c>
      <c r="G3" s="154"/>
      <c r="H3" s="155"/>
    </row>
    <row r="4" spans="1:8" ht="15" customHeight="1" x14ac:dyDescent="0.25">
      <c r="A4" s="149" t="s">
        <v>186</v>
      </c>
      <c r="B4" s="150"/>
      <c r="C4" s="150"/>
      <c r="D4" s="152"/>
      <c r="E4" s="90"/>
      <c r="F4" s="153">
        <f>+F3*0.28</f>
        <v>50118796.840000004</v>
      </c>
      <c r="G4" s="154"/>
      <c r="H4" s="155"/>
    </row>
    <row r="5" spans="1:8" ht="15" customHeight="1" thickBot="1" x14ac:dyDescent="0.3">
      <c r="A5" s="136" t="s">
        <v>172</v>
      </c>
      <c r="B5" s="137"/>
      <c r="C5" s="137"/>
      <c r="D5" s="138"/>
      <c r="E5" s="91"/>
      <c r="F5" s="139">
        <f>+F3+F4</f>
        <v>229114499.84</v>
      </c>
      <c r="G5" s="140"/>
      <c r="H5" s="141"/>
    </row>
    <row r="6" spans="1:8" x14ac:dyDescent="0.25">
      <c r="A6" s="73" t="s">
        <v>0</v>
      </c>
      <c r="B6" s="74" t="s">
        <v>1</v>
      </c>
      <c r="C6" s="74" t="s">
        <v>2</v>
      </c>
      <c r="D6" s="74" t="s">
        <v>3</v>
      </c>
      <c r="E6" s="74" t="s">
        <v>179</v>
      </c>
      <c r="F6" s="74" t="s">
        <v>4</v>
      </c>
      <c r="G6" s="92" t="s">
        <v>180</v>
      </c>
      <c r="H6" s="75" t="s">
        <v>173</v>
      </c>
    </row>
    <row r="7" spans="1:8" x14ac:dyDescent="0.25">
      <c r="A7" s="76">
        <v>1</v>
      </c>
      <c r="B7" s="77" t="s">
        <v>174</v>
      </c>
      <c r="C7" s="77"/>
      <c r="D7" s="77"/>
      <c r="E7" s="77"/>
      <c r="F7" s="77"/>
      <c r="G7" s="93"/>
      <c r="H7" s="78">
        <f>SUM(H8:H10)</f>
        <v>15572356.709599998</v>
      </c>
    </row>
    <row r="8" spans="1:8" ht="31.5" customHeight="1" x14ac:dyDescent="0.25">
      <c r="A8" s="79">
        <v>1.1000000000000001</v>
      </c>
      <c r="B8" s="83" t="s">
        <v>184</v>
      </c>
      <c r="C8" s="80" t="s">
        <v>175</v>
      </c>
      <c r="D8" s="80">
        <v>2</v>
      </c>
      <c r="E8" s="96">
        <v>0.5</v>
      </c>
      <c r="F8" s="81">
        <v>3500000</v>
      </c>
      <c r="G8" s="96">
        <v>0.65</v>
      </c>
      <c r="H8" s="82">
        <f>+(F8+(F8*G8))*E8*D8</f>
        <v>5775000</v>
      </c>
    </row>
    <row r="9" spans="1:8" x14ac:dyDescent="0.25">
      <c r="A9" s="79">
        <v>1.2</v>
      </c>
      <c r="B9" s="83" t="s">
        <v>195</v>
      </c>
      <c r="C9" s="80" t="s">
        <v>175</v>
      </c>
      <c r="D9" s="80">
        <v>2</v>
      </c>
      <c r="E9" s="96">
        <v>1</v>
      </c>
      <c r="F9" s="81">
        <v>2500000</v>
      </c>
      <c r="G9" s="96">
        <v>0.65</v>
      </c>
      <c r="H9" s="82">
        <f>+(F9+(F9*G9))*E9*D9</f>
        <v>8250000</v>
      </c>
    </row>
    <row r="10" spans="1:8" x14ac:dyDescent="0.25">
      <c r="A10" s="79">
        <v>1.3</v>
      </c>
      <c r="B10" s="80" t="s">
        <v>176</v>
      </c>
      <c r="C10" s="80" t="s">
        <v>175</v>
      </c>
      <c r="D10" s="80">
        <v>2</v>
      </c>
      <c r="E10" s="80"/>
      <c r="F10" s="81">
        <v>773678.35479999916</v>
      </c>
      <c r="G10" s="94"/>
      <c r="H10" s="82">
        <f t="shared" ref="H10" si="0">+F10*D10</f>
        <v>1547356.7095999983</v>
      </c>
    </row>
    <row r="11" spans="1:8" x14ac:dyDescent="0.25">
      <c r="A11" s="76">
        <v>2</v>
      </c>
      <c r="B11" s="77" t="s">
        <v>181</v>
      </c>
      <c r="C11" s="77"/>
      <c r="D11" s="77"/>
      <c r="E11" s="77"/>
      <c r="F11" s="77"/>
      <c r="G11" s="93"/>
      <c r="H11" s="78">
        <f>SUM(H12)</f>
        <v>2291144.9983999999</v>
      </c>
    </row>
    <row r="12" spans="1:8" ht="31.5" customHeight="1" x14ac:dyDescent="0.25">
      <c r="A12" s="79">
        <v>2.1</v>
      </c>
      <c r="B12" s="83" t="s">
        <v>183</v>
      </c>
      <c r="C12" s="80" t="s">
        <v>56</v>
      </c>
      <c r="D12" s="80">
        <v>1</v>
      </c>
      <c r="E12" s="96"/>
      <c r="F12" s="81">
        <f>+F5*1%</f>
        <v>2291144.9983999999</v>
      </c>
      <c r="G12" s="96"/>
      <c r="H12" s="82">
        <f>+F12*D12</f>
        <v>2291144.9983999999</v>
      </c>
    </row>
    <row r="13" spans="1:8" x14ac:dyDescent="0.25">
      <c r="A13" s="76">
        <v>3</v>
      </c>
      <c r="B13" s="77" t="s">
        <v>188</v>
      </c>
      <c r="C13" s="77"/>
      <c r="D13" s="77"/>
      <c r="E13" s="77"/>
      <c r="F13" s="77"/>
      <c r="G13" s="93"/>
      <c r="H13" s="78">
        <f>SUM(H14:H14)</f>
        <v>11455724.992000001</v>
      </c>
    </row>
    <row r="14" spans="1:8" x14ac:dyDescent="0.25">
      <c r="A14" s="79">
        <v>3.1</v>
      </c>
      <c r="B14" s="80" t="s">
        <v>189</v>
      </c>
      <c r="C14" s="80" t="s">
        <v>56</v>
      </c>
      <c r="D14" s="80">
        <v>1</v>
      </c>
      <c r="E14" s="80"/>
      <c r="F14" s="81">
        <f>+F5*5%</f>
        <v>11455724.992000001</v>
      </c>
      <c r="G14" s="94"/>
      <c r="H14" s="82">
        <f t="shared" ref="H14" si="1">+F14*D14</f>
        <v>11455724.992000001</v>
      </c>
    </row>
    <row r="15" spans="1:8" x14ac:dyDescent="0.25">
      <c r="A15" s="76">
        <v>4</v>
      </c>
      <c r="B15" s="77" t="s">
        <v>190</v>
      </c>
      <c r="C15" s="77"/>
      <c r="D15" s="77"/>
      <c r="E15" s="77"/>
      <c r="F15" s="77"/>
      <c r="G15" s="93"/>
      <c r="H15" s="78">
        <f>SUM(H16:H19)</f>
        <v>2900000</v>
      </c>
    </row>
    <row r="16" spans="1:8" ht="30" x14ac:dyDescent="0.25">
      <c r="A16" s="79">
        <v>4.0999999999999996</v>
      </c>
      <c r="B16" s="83" t="s">
        <v>191</v>
      </c>
      <c r="C16" s="80" t="s">
        <v>56</v>
      </c>
      <c r="D16" s="80">
        <v>1</v>
      </c>
      <c r="E16" s="80"/>
      <c r="F16" s="81">
        <v>500000</v>
      </c>
      <c r="G16" s="94"/>
      <c r="H16" s="82">
        <f t="shared" ref="H16:H19" si="2">+F16*D16</f>
        <v>500000</v>
      </c>
    </row>
    <row r="17" spans="1:8" ht="30" x14ac:dyDescent="0.25">
      <c r="A17" s="79">
        <v>4.2</v>
      </c>
      <c r="B17" s="83" t="s">
        <v>192</v>
      </c>
      <c r="C17" s="80" t="s">
        <v>175</v>
      </c>
      <c r="D17" s="80">
        <v>2</v>
      </c>
      <c r="E17" s="80"/>
      <c r="F17" s="81">
        <v>200000</v>
      </c>
      <c r="G17" s="94"/>
      <c r="H17" s="82">
        <f t="shared" si="2"/>
        <v>400000</v>
      </c>
    </row>
    <row r="18" spans="1:8" ht="60" x14ac:dyDescent="0.25">
      <c r="A18" s="79">
        <v>4.3</v>
      </c>
      <c r="B18" s="83" t="s">
        <v>193</v>
      </c>
      <c r="C18" s="80" t="s">
        <v>175</v>
      </c>
      <c r="D18" s="80">
        <v>2</v>
      </c>
      <c r="E18" s="80"/>
      <c r="F18" s="81">
        <v>500000</v>
      </c>
      <c r="G18" s="94"/>
      <c r="H18" s="82">
        <f t="shared" si="2"/>
        <v>1000000</v>
      </c>
    </row>
    <row r="19" spans="1:8" x14ac:dyDescent="0.25">
      <c r="A19" s="79">
        <v>4.4000000000000004</v>
      </c>
      <c r="B19" s="83" t="s">
        <v>194</v>
      </c>
      <c r="C19" s="80" t="s">
        <v>175</v>
      </c>
      <c r="D19" s="80">
        <v>2</v>
      </c>
      <c r="E19" s="80"/>
      <c r="F19" s="81">
        <v>500000</v>
      </c>
      <c r="G19" s="94"/>
      <c r="H19" s="82">
        <f t="shared" si="2"/>
        <v>1000000</v>
      </c>
    </row>
    <row r="20" spans="1:8" x14ac:dyDescent="0.25">
      <c r="A20" s="76">
        <v>4</v>
      </c>
      <c r="B20" s="77" t="s">
        <v>177</v>
      </c>
      <c r="C20" s="77"/>
      <c r="D20" s="77"/>
      <c r="E20" s="77"/>
      <c r="F20" s="77"/>
      <c r="G20" s="93"/>
      <c r="H20" s="78">
        <f>SUM(H21)</f>
        <v>17899570.300000001</v>
      </c>
    </row>
    <row r="21" spans="1:8" ht="31.5" customHeight="1" thickBot="1" x14ac:dyDescent="0.3">
      <c r="A21" s="84">
        <v>4.0999999999999996</v>
      </c>
      <c r="B21" s="85" t="s">
        <v>196</v>
      </c>
      <c r="C21" s="86" t="s">
        <v>56</v>
      </c>
      <c r="D21" s="86">
        <v>1</v>
      </c>
      <c r="E21" s="86"/>
      <c r="F21" s="87">
        <f>+F3*10%</f>
        <v>17899570.300000001</v>
      </c>
      <c r="G21" s="95"/>
      <c r="H21" s="88">
        <f>+F21*D21</f>
        <v>17899570.300000001</v>
      </c>
    </row>
    <row r="22" spans="1:8" ht="15.75" thickBot="1" x14ac:dyDescent="0.3">
      <c r="A22" s="142" t="s">
        <v>178</v>
      </c>
      <c r="B22" s="143"/>
      <c r="C22" s="143"/>
      <c r="D22" s="143"/>
      <c r="E22" s="143"/>
      <c r="F22" s="144"/>
      <c r="G22" s="103"/>
      <c r="H22" s="89">
        <f>+H7+H11+H13+H20+H15</f>
        <v>50118797</v>
      </c>
    </row>
  </sheetData>
  <mergeCells count="9">
    <mergeCell ref="A5:D5"/>
    <mergeCell ref="F5:H5"/>
    <mergeCell ref="A22:F22"/>
    <mergeCell ref="A1:H1"/>
    <mergeCell ref="A2:H2"/>
    <mergeCell ref="A3:D3"/>
    <mergeCell ref="F3:H3"/>
    <mergeCell ref="A4:D4"/>
    <mergeCell ref="F4:H4"/>
  </mergeCells>
  <pageMargins left="0.7" right="0.7" top="0.75" bottom="0.75" header="0.3" footer="0.3"/>
  <pageSetup paperSize="9" scale="7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S22"/>
  <sheetViews>
    <sheetView view="pageBreakPreview" zoomScaleNormal="100" zoomScaleSheetLayoutView="100" workbookViewId="0">
      <selection activeCell="A9" sqref="A9:H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+PRESUPUESTO!B30</f>
        <v>Suministro, transporte y aplicación de Piso vinilo, acabado pulido traslusido, terminacion uniforme. Incluye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8.1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45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17</v>
      </c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48">
        <v>10</v>
      </c>
      <c r="D9" s="48">
        <v>3</v>
      </c>
      <c r="E9" s="47">
        <f>+C9*D9</f>
        <v>30</v>
      </c>
      <c r="F9" s="21"/>
      <c r="G9" s="21">
        <v>1</v>
      </c>
      <c r="H9" s="47">
        <f>+E9*G9</f>
        <v>30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76</v>
      </c>
      <c r="B10" s="192"/>
      <c r="C10" s="48">
        <v>5</v>
      </c>
      <c r="D10" s="48">
        <v>3</v>
      </c>
      <c r="E10" s="47">
        <f>+C10*D10</f>
        <v>15</v>
      </c>
      <c r="F10" s="21"/>
      <c r="G10" s="21">
        <v>1</v>
      </c>
      <c r="H10" s="47">
        <f>+E10*G10</f>
        <v>15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48"/>
      <c r="D11" s="48"/>
      <c r="E11" s="47"/>
      <c r="F11" s="21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/>
      <c r="B12" s="192"/>
      <c r="C12" s="48"/>
      <c r="D12" s="48"/>
      <c r="E12" s="47"/>
      <c r="F12" s="22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45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S22"/>
  <sheetViews>
    <sheetView view="pageBreakPreview" zoomScaleNormal="100" zoomScaleSheetLayoutView="100" workbookViewId="0">
      <selection activeCell="F17" sqref="F17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+PRESUPUESTO!B31</f>
        <v>Suministro, transporte e instalacion de malla electrosoldada D-84, Incluye malla, mano de obra, herramienta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8.1999999999999993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81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17</v>
      </c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71</v>
      </c>
      <c r="B9" s="192"/>
      <c r="C9" s="48">
        <v>13.5</v>
      </c>
      <c r="D9" s="48">
        <v>6</v>
      </c>
      <c r="E9" s="47">
        <f t="shared" ref="E9" si="0">+C9*D9</f>
        <v>81</v>
      </c>
      <c r="F9" s="48"/>
      <c r="G9" s="21">
        <v>1</v>
      </c>
      <c r="H9" s="47">
        <f t="shared" ref="H9" si="1">+E9*G9</f>
        <v>81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3"/>
      <c r="B10" s="194"/>
      <c r="C10" s="48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48"/>
      <c r="D11" s="48"/>
      <c r="E11" s="47"/>
      <c r="F11" s="21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/>
      <c r="B12" s="192"/>
      <c r="C12" s="48"/>
      <c r="D12" s="48"/>
      <c r="E12" s="47"/>
      <c r="F12" s="22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81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S22"/>
  <sheetViews>
    <sheetView view="pageBreakPreview" zoomScaleNormal="100" zoomScaleSheetLayoutView="100" workbookViewId="0">
      <selection activeCell="A8" sqref="A8:B8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+PRESUPUESTO!B32</f>
        <v>Placa de contrapiso en concreto de 3000PSI. E:10cm. Incluye,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8.3000000000000007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81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17</v>
      </c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71</v>
      </c>
      <c r="B9" s="192"/>
      <c r="C9" s="48">
        <v>13.5</v>
      </c>
      <c r="D9" s="48">
        <v>6</v>
      </c>
      <c r="E9" s="47">
        <f t="shared" ref="E9" si="0">+C9*D9</f>
        <v>81</v>
      </c>
      <c r="F9" s="48"/>
      <c r="G9" s="21">
        <v>1</v>
      </c>
      <c r="H9" s="47">
        <f t="shared" ref="H9" si="1">+E9*G9</f>
        <v>81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3"/>
      <c r="B10" s="194"/>
      <c r="C10" s="48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48"/>
      <c r="D11" s="48"/>
      <c r="E11" s="47"/>
      <c r="F11" s="21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/>
      <c r="B12" s="192"/>
      <c r="C12" s="48"/>
      <c r="D12" s="48"/>
      <c r="E12" s="47"/>
      <c r="F12" s="22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81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S22"/>
  <sheetViews>
    <sheetView view="pageBreakPreview" zoomScaleNormal="100" zoomScaleSheetLayoutView="100" workbookViewId="0">
      <selection activeCell="E10" sqref="E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+PRESUPUESTO!B33</f>
        <v>Suministro, transporte e instalación de porcelanato de 60x60 cm para pisos. Incluye mano de obra, herramientas, pega y acabados.</v>
      </c>
      <c r="B5" s="171"/>
      <c r="C5" s="171"/>
      <c r="D5" s="171"/>
      <c r="E5" s="171"/>
      <c r="F5" s="171"/>
      <c r="G5" s="172"/>
      <c r="H5" s="52" t="s">
        <v>11</v>
      </c>
      <c r="I5" s="20">
        <v>8.4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95.7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17</v>
      </c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71</v>
      </c>
      <c r="B9" s="192"/>
      <c r="C9" s="48">
        <v>13.5</v>
      </c>
      <c r="D9" s="48">
        <v>6</v>
      </c>
      <c r="E9" s="47">
        <f t="shared" ref="E9" si="0">+C9*D9</f>
        <v>81</v>
      </c>
      <c r="F9" s="48"/>
      <c r="G9" s="21">
        <v>1</v>
      </c>
      <c r="H9" s="47">
        <f t="shared" ref="H9" si="1">+E9*G9</f>
        <v>81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21.75" customHeight="1" x14ac:dyDescent="0.25">
      <c r="A10" s="191" t="s">
        <v>97</v>
      </c>
      <c r="B10" s="192"/>
      <c r="C10" s="48">
        <v>3</v>
      </c>
      <c r="D10" s="48">
        <v>4.9000000000000004</v>
      </c>
      <c r="E10" s="47">
        <f t="shared" ref="E10" si="2">+C10*D10</f>
        <v>14.700000000000001</v>
      </c>
      <c r="F10" s="48"/>
      <c r="G10" s="21">
        <v>1</v>
      </c>
      <c r="H10" s="47">
        <f t="shared" ref="H10" si="3">+E10*G10</f>
        <v>14.700000000000001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48"/>
      <c r="D11" s="48"/>
      <c r="E11" s="47"/>
      <c r="F11" s="21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/>
      <c r="B12" s="192"/>
      <c r="C12" s="48"/>
      <c r="D12" s="48"/>
      <c r="E12" s="47"/>
      <c r="F12" s="22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95.7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22"/>
  <sheetViews>
    <sheetView view="pageBreakPreview" zoomScaleNormal="100" zoomScaleSheetLayoutView="100" workbookViewId="0">
      <selection activeCell="I15" sqref="I15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+PRESUPUESTO!B34</f>
        <v>Preparacion de piso en baldosa de grano, incluye limpieza, desengrase, y cortes con pulidera en caso de requerirlo, herramienta menor, mano de obra y demas elementos para la correcta ejecucion de la actividad. Hasta obtener una superficie limpia y homegenea</v>
      </c>
      <c r="B5" s="171"/>
      <c r="C5" s="171"/>
      <c r="D5" s="171"/>
      <c r="E5" s="171"/>
      <c r="F5" s="171"/>
      <c r="G5" s="172"/>
      <c r="H5" s="52" t="s">
        <v>11</v>
      </c>
      <c r="I5" s="20">
        <v>8.5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45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17</v>
      </c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48">
        <v>10</v>
      </c>
      <c r="D9" s="48">
        <v>3</v>
      </c>
      <c r="E9" s="47">
        <f>+C9*D9</f>
        <v>30</v>
      </c>
      <c r="F9" s="21"/>
      <c r="G9" s="21">
        <v>1</v>
      </c>
      <c r="H9" s="47">
        <f>+E9*G9</f>
        <v>30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21.75" customHeight="1" x14ac:dyDescent="0.25">
      <c r="A10" s="191" t="s">
        <v>76</v>
      </c>
      <c r="B10" s="192"/>
      <c r="C10" s="48">
        <v>5</v>
      </c>
      <c r="D10" s="48">
        <v>3</v>
      </c>
      <c r="E10" s="47">
        <f>+C10*D10</f>
        <v>15</v>
      </c>
      <c r="F10" s="21"/>
      <c r="G10" s="21">
        <v>1</v>
      </c>
      <c r="H10" s="47">
        <f>+E10*G10</f>
        <v>15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48"/>
      <c r="D11" s="48"/>
      <c r="E11" s="47"/>
      <c r="F11" s="21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/>
      <c r="B12" s="192"/>
      <c r="C12" s="48"/>
      <c r="D12" s="48"/>
      <c r="E12" s="47"/>
      <c r="F12" s="22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45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S22"/>
  <sheetViews>
    <sheetView view="pageBreakPreview" topLeftCell="A4" zoomScaleNormal="100" zoomScaleSheetLayoutView="100" workbookViewId="0">
      <selection activeCell="A9" sqref="A9:C14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+PRESUPUESTO!B36</f>
        <v xml:space="preserve">suministro transporte e instalacón de panel led de 120x30cm. Incluye panel led de 120x30cm, encauchetado, clavija, marcorchasis,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20">
        <v>9.1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56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21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8</v>
      </c>
      <c r="D9" s="48"/>
      <c r="E9" s="47"/>
      <c r="F9" s="21"/>
      <c r="G9" s="21"/>
      <c r="H9" s="47">
        <f>+C9</f>
        <v>8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21.75" customHeight="1" x14ac:dyDescent="0.25">
      <c r="A10" s="191" t="s">
        <v>125</v>
      </c>
      <c r="B10" s="192"/>
      <c r="C10" s="21">
        <v>4</v>
      </c>
      <c r="D10" s="48"/>
      <c r="E10" s="47"/>
      <c r="F10" s="21"/>
      <c r="G10" s="21"/>
      <c r="H10" s="47">
        <f t="shared" ref="H10:H14" si="0">+C10</f>
        <v>4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126</v>
      </c>
      <c r="B11" s="192"/>
      <c r="C11" s="21">
        <v>2</v>
      </c>
      <c r="D11" s="48"/>
      <c r="E11" s="47"/>
      <c r="F11" s="21"/>
      <c r="G11" s="21"/>
      <c r="H11" s="47">
        <f t="shared" si="0"/>
        <v>2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 t="s">
        <v>127</v>
      </c>
      <c r="B12" s="192"/>
      <c r="C12" s="21">
        <v>2</v>
      </c>
      <c r="D12" s="48"/>
      <c r="E12" s="47"/>
      <c r="F12" s="22"/>
      <c r="G12" s="21"/>
      <c r="H12" s="47">
        <f t="shared" si="0"/>
        <v>2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 t="s">
        <v>95</v>
      </c>
      <c r="B13" s="194"/>
      <c r="C13" s="21">
        <v>2</v>
      </c>
      <c r="D13" s="48"/>
      <c r="E13" s="47"/>
      <c r="F13" s="48"/>
      <c r="G13" s="21"/>
      <c r="H13" s="47">
        <f t="shared" si="0"/>
        <v>2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 t="s">
        <v>129</v>
      </c>
      <c r="B14" s="194"/>
      <c r="C14" s="21">
        <v>3</v>
      </c>
      <c r="D14" s="48"/>
      <c r="E14" s="47"/>
      <c r="F14" s="48"/>
      <c r="G14" s="21"/>
      <c r="H14" s="47">
        <f t="shared" si="0"/>
        <v>3</v>
      </c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21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S22"/>
  <sheetViews>
    <sheetView view="pageBreakPreview" topLeftCell="A4" zoomScaleNormal="100" zoomScaleSheetLayoutView="100" workbookViewId="0">
      <selection activeCell="A9" sqref="A9:C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+PRESUPUESTO!B37</f>
        <v xml:space="preserve">suministro transporte e instalacón de panel led redondo. Incluye panel led redondo blanco de 18w, encauchetado, clavija, marcorchasis,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20">
        <v>9.1999999999999993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56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8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130</v>
      </c>
      <c r="B9" s="192"/>
      <c r="C9" s="21">
        <v>4</v>
      </c>
      <c r="D9" s="48"/>
      <c r="E9" s="47"/>
      <c r="F9" s="21"/>
      <c r="G9" s="21"/>
      <c r="H9" s="47">
        <f>+C9</f>
        <v>4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21.75" customHeight="1" x14ac:dyDescent="0.25">
      <c r="A10" s="191" t="s">
        <v>131</v>
      </c>
      <c r="B10" s="192"/>
      <c r="C10" s="21">
        <v>4</v>
      </c>
      <c r="D10" s="48"/>
      <c r="E10" s="47"/>
      <c r="F10" s="21"/>
      <c r="G10" s="21"/>
      <c r="H10" s="47">
        <f t="shared" ref="H10" si="0">+C10</f>
        <v>4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21"/>
      <c r="D11" s="48"/>
      <c r="E11" s="47"/>
      <c r="F11" s="21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/>
      <c r="B12" s="192"/>
      <c r="C12" s="21"/>
      <c r="D12" s="48"/>
      <c r="E12" s="47"/>
      <c r="F12" s="22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/>
      <c r="B13" s="194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8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S22"/>
  <sheetViews>
    <sheetView view="pageBreakPreview" topLeftCell="A4" zoomScaleNormal="100" zoomScaleSheetLayoutView="100" workbookViewId="0">
      <selection activeCell="A16" sqref="A16:B16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+PRESUPUESTO!B38</f>
        <v xml:space="preserve">suministro transporte e instalacón de interrupto. Incluye interrupto, caja plastica 2x4, face plate,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20">
        <v>9.3000000000000007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56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15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2</v>
      </c>
      <c r="D9" s="48"/>
      <c r="E9" s="47"/>
      <c r="F9" s="21"/>
      <c r="G9" s="21"/>
      <c r="H9" s="47">
        <f>+C9</f>
        <v>2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21.75" customHeight="1" x14ac:dyDescent="0.25">
      <c r="A10" s="191" t="s">
        <v>125</v>
      </c>
      <c r="B10" s="192"/>
      <c r="C10" s="21">
        <v>1</v>
      </c>
      <c r="D10" s="48"/>
      <c r="E10" s="47"/>
      <c r="F10" s="21"/>
      <c r="G10" s="21"/>
      <c r="H10" s="47">
        <f t="shared" ref="H10:H16" si="0">+C10</f>
        <v>1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126</v>
      </c>
      <c r="B11" s="192"/>
      <c r="C11" s="21">
        <v>1</v>
      </c>
      <c r="D11" s="48"/>
      <c r="E11" s="47"/>
      <c r="F11" s="21"/>
      <c r="G11" s="21"/>
      <c r="H11" s="47">
        <f t="shared" si="0"/>
        <v>1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1" t="s">
        <v>127</v>
      </c>
      <c r="B12" s="192"/>
      <c r="C12" s="21">
        <v>1</v>
      </c>
      <c r="D12" s="48"/>
      <c r="E12" s="47"/>
      <c r="F12" s="22"/>
      <c r="G12" s="21"/>
      <c r="H12" s="47">
        <f t="shared" si="0"/>
        <v>1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ht="15" customHeight="1" x14ac:dyDescent="0.25">
      <c r="A13" s="193" t="s">
        <v>95</v>
      </c>
      <c r="B13" s="194"/>
      <c r="C13" s="21">
        <v>1</v>
      </c>
      <c r="D13" s="48"/>
      <c r="E13" s="47"/>
      <c r="F13" s="48"/>
      <c r="G13" s="21"/>
      <c r="H13" s="47">
        <f t="shared" si="0"/>
        <v>1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 t="s">
        <v>129</v>
      </c>
      <c r="B14" s="194"/>
      <c r="C14" s="21">
        <v>1</v>
      </c>
      <c r="D14" s="48"/>
      <c r="E14" s="47"/>
      <c r="F14" s="48"/>
      <c r="G14" s="21"/>
      <c r="H14" s="47">
        <f t="shared" si="0"/>
        <v>1</v>
      </c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 t="s">
        <v>130</v>
      </c>
      <c r="B15" s="194"/>
      <c r="C15" s="21">
        <v>4</v>
      </c>
      <c r="D15" s="48"/>
      <c r="E15" s="47"/>
      <c r="F15" s="48"/>
      <c r="G15" s="21"/>
      <c r="H15" s="47">
        <f t="shared" si="0"/>
        <v>4</v>
      </c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 t="s">
        <v>131</v>
      </c>
      <c r="B16" s="192"/>
      <c r="C16" s="21">
        <v>4</v>
      </c>
      <c r="D16" s="48"/>
      <c r="E16" s="47"/>
      <c r="F16" s="48"/>
      <c r="G16" s="21"/>
      <c r="H16" s="47">
        <f t="shared" si="0"/>
        <v>4</v>
      </c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15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S29"/>
  <sheetViews>
    <sheetView view="pageBreakPreview" topLeftCell="A7" zoomScaleNormal="100" zoomScaleSheetLayoutView="100" workbookViewId="0">
      <selection activeCell="A23" sqref="A23:C24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+PRESUPUESTO!B39</f>
        <v xml:space="preserve">suministro transporte e instalacón de toma corriente normal. Toma corriente normal blanco, caja plastica 4x2, face plate,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20">
        <v>9.4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56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G29</f>
        <v>55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5</v>
      </c>
      <c r="D9" s="48"/>
      <c r="E9" s="47"/>
      <c r="F9" s="21"/>
      <c r="G9" s="21"/>
      <c r="H9" s="47">
        <f>+C9</f>
        <v>5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126</v>
      </c>
      <c r="B10" s="192"/>
      <c r="C10" s="21">
        <v>3</v>
      </c>
      <c r="D10" s="48"/>
      <c r="E10" s="47"/>
      <c r="F10" s="21"/>
      <c r="G10" s="21"/>
      <c r="H10" s="47">
        <f t="shared" ref="H10:H24" si="0">+C10</f>
        <v>3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127</v>
      </c>
      <c r="B11" s="192"/>
      <c r="C11" s="21">
        <v>3</v>
      </c>
      <c r="D11" s="48"/>
      <c r="E11" s="47"/>
      <c r="F11" s="22"/>
      <c r="G11" s="21"/>
      <c r="H11" s="47">
        <f t="shared" si="0"/>
        <v>3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3" t="s">
        <v>95</v>
      </c>
      <c r="B12" s="194"/>
      <c r="C12" s="21">
        <v>3</v>
      </c>
      <c r="D12" s="48"/>
      <c r="E12" s="47"/>
      <c r="F12" s="48"/>
      <c r="G12" s="21"/>
      <c r="H12" s="47">
        <f t="shared" si="0"/>
        <v>3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 t="s">
        <v>129</v>
      </c>
      <c r="B13" s="194"/>
      <c r="C13" s="21">
        <v>3</v>
      </c>
      <c r="D13" s="48"/>
      <c r="E13" s="47"/>
      <c r="F13" s="48"/>
      <c r="G13" s="21"/>
      <c r="H13" s="47">
        <f t="shared" si="0"/>
        <v>3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 t="s">
        <v>128</v>
      </c>
      <c r="B14" s="194"/>
      <c r="C14" s="21">
        <v>5</v>
      </c>
      <c r="D14" s="48"/>
      <c r="E14" s="47"/>
      <c r="F14" s="48"/>
      <c r="G14" s="21"/>
      <c r="H14" s="47">
        <f t="shared" si="0"/>
        <v>5</v>
      </c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ht="19.5" customHeight="1" x14ac:dyDescent="0.25">
      <c r="A15" s="191" t="s">
        <v>132</v>
      </c>
      <c r="B15" s="192"/>
      <c r="C15" s="21">
        <v>8</v>
      </c>
      <c r="D15" s="48"/>
      <c r="E15" s="47"/>
      <c r="F15" s="48"/>
      <c r="G15" s="21"/>
      <c r="H15" s="47">
        <f t="shared" si="0"/>
        <v>8</v>
      </c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 t="s">
        <v>133</v>
      </c>
      <c r="B16" s="192"/>
      <c r="C16" s="21">
        <v>4</v>
      </c>
      <c r="D16" s="48"/>
      <c r="E16" s="47"/>
      <c r="F16" s="48"/>
      <c r="G16" s="21"/>
      <c r="H16" s="47">
        <f t="shared" si="0"/>
        <v>4</v>
      </c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 t="s">
        <v>134</v>
      </c>
      <c r="B17" s="192"/>
      <c r="C17" s="21">
        <v>2</v>
      </c>
      <c r="D17" s="48"/>
      <c r="E17" s="47"/>
      <c r="F17" s="48"/>
      <c r="G17" s="21"/>
      <c r="H17" s="47">
        <f t="shared" si="0"/>
        <v>2</v>
      </c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1" t="s">
        <v>135</v>
      </c>
      <c r="B18" s="192"/>
      <c r="C18" s="21">
        <v>2</v>
      </c>
      <c r="D18" s="48"/>
      <c r="E18" s="47"/>
      <c r="F18" s="48"/>
      <c r="G18" s="21"/>
      <c r="H18" s="47">
        <f t="shared" si="0"/>
        <v>2</v>
      </c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 t="s">
        <v>136</v>
      </c>
      <c r="B19" s="194"/>
      <c r="C19" s="21">
        <v>2</v>
      </c>
      <c r="D19" s="48"/>
      <c r="E19" s="47"/>
      <c r="F19" s="48"/>
      <c r="G19" s="21"/>
      <c r="H19" s="47">
        <f t="shared" si="0"/>
        <v>2</v>
      </c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 t="s">
        <v>137</v>
      </c>
      <c r="B20" s="194"/>
      <c r="C20" s="21">
        <v>3</v>
      </c>
      <c r="D20" s="48"/>
      <c r="E20" s="47"/>
      <c r="F20" s="48"/>
      <c r="G20" s="21"/>
      <c r="H20" s="47">
        <f t="shared" si="0"/>
        <v>3</v>
      </c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 t="s">
        <v>138</v>
      </c>
      <c r="B21" s="192"/>
      <c r="C21" s="21">
        <v>4</v>
      </c>
      <c r="D21" s="48"/>
      <c r="E21" s="47"/>
      <c r="F21" s="48"/>
      <c r="G21" s="21"/>
      <c r="H21" s="47">
        <f t="shared" si="0"/>
        <v>4</v>
      </c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 t="s">
        <v>139</v>
      </c>
      <c r="B22" s="192"/>
      <c r="C22" s="21">
        <v>4</v>
      </c>
      <c r="D22" s="48"/>
      <c r="E22" s="47"/>
      <c r="F22" s="48"/>
      <c r="G22" s="21"/>
      <c r="H22" s="47">
        <f t="shared" si="0"/>
        <v>4</v>
      </c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ht="23.25" customHeight="1" x14ac:dyDescent="0.25">
      <c r="A23" s="191" t="s">
        <v>140</v>
      </c>
      <c r="B23" s="192"/>
      <c r="C23" s="21">
        <v>2</v>
      </c>
      <c r="D23" s="48"/>
      <c r="E23" s="47"/>
      <c r="F23" s="48"/>
      <c r="G23" s="21"/>
      <c r="H23" s="47">
        <f t="shared" si="0"/>
        <v>2</v>
      </c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1" t="s">
        <v>141</v>
      </c>
      <c r="B24" s="192"/>
      <c r="C24" s="21">
        <v>2</v>
      </c>
      <c r="D24" s="48"/>
      <c r="E24" s="47"/>
      <c r="F24" s="48"/>
      <c r="G24" s="21"/>
      <c r="H24" s="47">
        <f t="shared" si="0"/>
        <v>2</v>
      </c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68"/>
      <c r="B25" s="69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x14ac:dyDescent="0.25">
      <c r="A26" s="193"/>
      <c r="B26" s="194"/>
      <c r="C26" s="48"/>
      <c r="D26" s="48"/>
      <c r="E26" s="47"/>
      <c r="F26" s="48"/>
      <c r="G26" s="21"/>
      <c r="H26" s="47"/>
      <c r="I26" s="14"/>
      <c r="J26" s="13"/>
      <c r="L26" s="16"/>
      <c r="M26" s="16"/>
      <c r="N26" s="17"/>
      <c r="O26" s="15"/>
      <c r="P26" s="3"/>
      <c r="Q26" s="3"/>
      <c r="R26" s="3"/>
      <c r="S26" s="13"/>
    </row>
    <row r="27" spans="1:19" x14ac:dyDescent="0.25">
      <c r="A27" s="191"/>
      <c r="B27" s="192"/>
      <c r="C27" s="48"/>
      <c r="D27" s="48"/>
      <c r="E27" s="47"/>
      <c r="F27" s="48"/>
      <c r="G27" s="21"/>
      <c r="H27" s="47"/>
      <c r="I27" s="14"/>
      <c r="J27" s="13"/>
      <c r="L27" s="16"/>
      <c r="M27" s="16"/>
      <c r="N27" s="17"/>
      <c r="O27" s="15"/>
      <c r="P27" s="3"/>
      <c r="Q27" s="3"/>
      <c r="R27" s="3"/>
      <c r="S27" s="13"/>
    </row>
    <row r="28" spans="1:19" ht="15.75" thickBot="1" x14ac:dyDescent="0.3">
      <c r="A28" s="193"/>
      <c r="B28" s="194"/>
      <c r="C28" s="48"/>
      <c r="D28" s="48"/>
      <c r="E28" s="48"/>
      <c r="F28" s="48"/>
      <c r="G28" s="48"/>
      <c r="H28" s="48"/>
      <c r="I28" s="14"/>
      <c r="J28" s="13"/>
      <c r="P28" s="3"/>
      <c r="Q28" s="3"/>
      <c r="R28" s="3"/>
      <c r="S28" s="13"/>
    </row>
    <row r="29" spans="1:19" ht="15.75" thickBot="1" x14ac:dyDescent="0.3">
      <c r="A29" s="195"/>
      <c r="B29" s="196"/>
      <c r="C29" s="196"/>
      <c r="D29" s="197"/>
      <c r="E29" s="187" t="s">
        <v>18</v>
      </c>
      <c r="F29" s="188"/>
      <c r="G29" s="189">
        <f>SUM(H9:H28)</f>
        <v>55</v>
      </c>
      <c r="H29" s="190"/>
      <c r="I29" s="19"/>
      <c r="J29" s="18"/>
    </row>
  </sheetData>
  <mergeCells count="29">
    <mergeCell ref="A5:G7"/>
    <mergeCell ref="A1:A3"/>
    <mergeCell ref="B1:C3"/>
    <mergeCell ref="D1:H3"/>
    <mergeCell ref="I2:I3"/>
    <mergeCell ref="A4:I4"/>
    <mergeCell ref="A8:B8"/>
    <mergeCell ref="A9:B9"/>
    <mergeCell ref="A10:B10"/>
    <mergeCell ref="A11:B11"/>
    <mergeCell ref="A12:B12"/>
    <mergeCell ref="A13:B13"/>
    <mergeCell ref="A15:B15"/>
    <mergeCell ref="A14:B14"/>
    <mergeCell ref="A21:B21"/>
    <mergeCell ref="A26:B26"/>
    <mergeCell ref="A22:B22"/>
    <mergeCell ref="A23:B23"/>
    <mergeCell ref="A24:B24"/>
    <mergeCell ref="A16:B16"/>
    <mergeCell ref="A17:B17"/>
    <mergeCell ref="A18:B18"/>
    <mergeCell ref="A19:B19"/>
    <mergeCell ref="A20:B20"/>
    <mergeCell ref="A27:B27"/>
    <mergeCell ref="A28:B28"/>
    <mergeCell ref="A29:D29"/>
    <mergeCell ref="E29:F29"/>
    <mergeCell ref="G29:H29"/>
  </mergeCells>
  <pageMargins left="0.7" right="0.7" top="0.75" bottom="0.75" header="0.3" footer="0.3"/>
  <pageSetup scale="80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S28"/>
  <sheetViews>
    <sheetView view="pageBreakPreview" topLeftCell="A4" zoomScaleNormal="100" zoomScaleSheetLayoutView="100" workbookViewId="0">
      <selection activeCell="A9" sqref="A9:C14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+PRESUPUESTO!B40</f>
        <v>suministro transporte e instalacón de toma corriente regulado. Toma corriente regulado naranja, caja plastica 4x2, face plate, elementos de sujeción y todo lo necesario para su correcta instalacion.</v>
      </c>
      <c r="B5" s="171"/>
      <c r="C5" s="171"/>
      <c r="D5" s="171"/>
      <c r="E5" s="171"/>
      <c r="F5" s="171"/>
      <c r="G5" s="172"/>
      <c r="H5" s="52" t="s">
        <v>11</v>
      </c>
      <c r="I5" s="20">
        <v>9.5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56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G28</f>
        <v>10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2</v>
      </c>
      <c r="D9" s="48"/>
      <c r="E9" s="47"/>
      <c r="F9" s="21"/>
      <c r="G9" s="21"/>
      <c r="H9" s="47">
        <f>+C9</f>
        <v>2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126</v>
      </c>
      <c r="B10" s="192"/>
      <c r="C10" s="21">
        <v>2</v>
      </c>
      <c r="D10" s="48"/>
      <c r="E10" s="47"/>
      <c r="F10" s="21"/>
      <c r="G10" s="21"/>
      <c r="H10" s="47">
        <f t="shared" ref="H10:H14" si="0">+C10</f>
        <v>2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127</v>
      </c>
      <c r="B11" s="192"/>
      <c r="C11" s="21">
        <v>1</v>
      </c>
      <c r="D11" s="48"/>
      <c r="E11" s="47"/>
      <c r="F11" s="22"/>
      <c r="G11" s="21"/>
      <c r="H11" s="47">
        <f t="shared" si="0"/>
        <v>1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ht="15" customHeight="1" x14ac:dyDescent="0.25">
      <c r="A12" s="193" t="s">
        <v>95</v>
      </c>
      <c r="B12" s="194"/>
      <c r="C12" s="21">
        <v>1</v>
      </c>
      <c r="D12" s="48"/>
      <c r="E12" s="47"/>
      <c r="F12" s="48"/>
      <c r="G12" s="21"/>
      <c r="H12" s="47">
        <f t="shared" si="0"/>
        <v>1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 t="s">
        <v>129</v>
      </c>
      <c r="B13" s="194"/>
      <c r="C13" s="21">
        <v>1</v>
      </c>
      <c r="D13" s="48"/>
      <c r="E13" s="47"/>
      <c r="F13" s="48"/>
      <c r="G13" s="21"/>
      <c r="H13" s="47">
        <f t="shared" si="0"/>
        <v>1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 t="s">
        <v>128</v>
      </c>
      <c r="B14" s="194"/>
      <c r="C14" s="21">
        <v>3</v>
      </c>
      <c r="D14" s="48"/>
      <c r="E14" s="47"/>
      <c r="F14" s="48"/>
      <c r="G14" s="21"/>
      <c r="H14" s="47">
        <f t="shared" si="0"/>
        <v>3</v>
      </c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ht="19.5" customHeight="1" x14ac:dyDescent="0.25">
      <c r="A15" s="191"/>
      <c r="B15" s="192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ht="23.25" customHeight="1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1"/>
      <c r="B24" s="192"/>
      <c r="C24" s="21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3"/>
      <c r="B25" s="194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x14ac:dyDescent="0.25">
      <c r="A26" s="191"/>
      <c r="B26" s="192"/>
      <c r="C26" s="48"/>
      <c r="D26" s="48"/>
      <c r="E26" s="47"/>
      <c r="F26" s="48"/>
      <c r="G26" s="21"/>
      <c r="H26" s="47"/>
      <c r="I26" s="14"/>
      <c r="J26" s="13"/>
      <c r="L26" s="16"/>
      <c r="M26" s="16"/>
      <c r="N26" s="17"/>
      <c r="O26" s="15"/>
      <c r="P26" s="3"/>
      <c r="Q26" s="3"/>
      <c r="R26" s="3"/>
      <c r="S26" s="13"/>
    </row>
    <row r="27" spans="1:19" ht="15.75" thickBot="1" x14ac:dyDescent="0.3">
      <c r="A27" s="193"/>
      <c r="B27" s="194"/>
      <c r="C27" s="48"/>
      <c r="D27" s="48"/>
      <c r="E27" s="48"/>
      <c r="F27" s="48"/>
      <c r="G27" s="48"/>
      <c r="H27" s="48"/>
      <c r="I27" s="14"/>
      <c r="J27" s="13"/>
      <c r="P27" s="3"/>
      <c r="Q27" s="3"/>
      <c r="R27" s="3"/>
      <c r="S27" s="13"/>
    </row>
    <row r="28" spans="1:19" ht="15.75" thickBot="1" x14ac:dyDescent="0.3">
      <c r="A28" s="195"/>
      <c r="B28" s="196"/>
      <c r="C28" s="196"/>
      <c r="D28" s="197"/>
      <c r="E28" s="187" t="s">
        <v>18</v>
      </c>
      <c r="F28" s="188"/>
      <c r="G28" s="189">
        <f>SUM(H9:H27)</f>
        <v>10</v>
      </c>
      <c r="H28" s="190"/>
      <c r="I28" s="19"/>
      <c r="J28" s="18"/>
    </row>
  </sheetData>
  <mergeCells count="29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6:B26"/>
    <mergeCell ref="A27:B27"/>
    <mergeCell ref="A28:D28"/>
    <mergeCell ref="E28:F28"/>
    <mergeCell ref="G28:H28"/>
  </mergeCells>
  <pageMargins left="0.7" right="0.7" top="0.75" bottom="0.75" header="0.3" footer="0.3"/>
  <pageSetup scale="8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pageSetUpPr fitToPage="1"/>
  </sheetPr>
  <dimension ref="A1:S22"/>
  <sheetViews>
    <sheetView view="pageBreakPreview" zoomScaleNormal="100" zoomScaleSheetLayoutView="100" workbookViewId="0">
      <selection activeCell="N13" sqref="N13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+PRESUPUESTO!B6</f>
        <v>Demolición de piso en baldosa en granito pulido, incluye equipo manual tipo demoledor o similar, herramienta menor, acarreo y acopio interno, mano de obra y demas elementos para la correcta ejecucion de la actividad.</v>
      </c>
      <c r="B5" s="171"/>
      <c r="C5" s="171"/>
      <c r="D5" s="171"/>
      <c r="E5" s="171"/>
      <c r="F5" s="171"/>
      <c r="G5" s="172"/>
      <c r="H5" s="52" t="s">
        <v>11</v>
      </c>
      <c r="I5" s="20">
        <v>1.1000000000000001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81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17</v>
      </c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71</v>
      </c>
      <c r="B9" s="192"/>
      <c r="C9" s="48">
        <v>13.5</v>
      </c>
      <c r="D9" s="48">
        <v>6</v>
      </c>
      <c r="E9" s="47">
        <f t="shared" ref="E9" si="0">+C9*D9</f>
        <v>81</v>
      </c>
      <c r="F9" s="48"/>
      <c r="G9" s="21">
        <v>1</v>
      </c>
      <c r="H9" s="47">
        <f t="shared" ref="H9" si="1">+E9*G9</f>
        <v>81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x14ac:dyDescent="0.25">
      <c r="A10" s="193"/>
      <c r="B10" s="194"/>
      <c r="C10" s="48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48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48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81</v>
      </c>
      <c r="H22" s="190"/>
      <c r="I22" s="19"/>
      <c r="J22" s="18"/>
    </row>
  </sheetData>
  <mergeCells count="23">
    <mergeCell ref="E22:F22"/>
    <mergeCell ref="G22:H22"/>
    <mergeCell ref="A9:B9"/>
    <mergeCell ref="A10:B10"/>
    <mergeCell ref="A20:B20"/>
    <mergeCell ref="A14:B14"/>
    <mergeCell ref="A15:B15"/>
    <mergeCell ref="A16:B16"/>
    <mergeCell ref="A17:B17"/>
    <mergeCell ref="A18:B18"/>
    <mergeCell ref="A19:B19"/>
    <mergeCell ref="A11:B11"/>
    <mergeCell ref="A12:B12"/>
    <mergeCell ref="A13:B13"/>
    <mergeCell ref="A21:B21"/>
    <mergeCell ref="A22:D22"/>
    <mergeCell ref="D1:H3"/>
    <mergeCell ref="I2:I3"/>
    <mergeCell ref="A4:I4"/>
    <mergeCell ref="A5:G7"/>
    <mergeCell ref="A8:B8"/>
    <mergeCell ref="A1:A3"/>
    <mergeCell ref="B1:C3"/>
  </mergeCells>
  <pageMargins left="0.7" right="0.7" top="0.75" bottom="0.75" header="0.3" footer="0.3"/>
  <pageSetup scale="80" fitToHeight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S27"/>
  <sheetViews>
    <sheetView view="pageBreakPreview" topLeftCell="A4" zoomScaleNormal="100" zoomScaleSheetLayoutView="100" workbookViewId="0">
      <selection activeCell="G23" sqref="G23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+PRESUPUESTO!B41</f>
        <v>suministro transporte e instalacón de toma corriente hospitalario.Toma corriente hospitalario, caja plastica 4x2, face plate, elementos de sujeción y todo lo necesario para su correcta instalacion.</v>
      </c>
      <c r="B5" s="171"/>
      <c r="C5" s="171"/>
      <c r="D5" s="171"/>
      <c r="E5" s="171"/>
      <c r="F5" s="171"/>
      <c r="G5" s="172"/>
      <c r="H5" s="52" t="s">
        <v>11</v>
      </c>
      <c r="I5" s="20">
        <v>9.6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56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8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6</v>
      </c>
      <c r="D9" s="48"/>
      <c r="E9" s="47"/>
      <c r="F9" s="21"/>
      <c r="G9" s="21"/>
      <c r="H9" s="47">
        <f>+C9</f>
        <v>6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127</v>
      </c>
      <c r="B10" s="192"/>
      <c r="C10" s="21">
        <v>1</v>
      </c>
      <c r="D10" s="48"/>
      <c r="E10" s="47"/>
      <c r="F10" s="22"/>
      <c r="G10" s="21"/>
      <c r="H10" s="47">
        <f t="shared" ref="H10:H11" si="0">+C10</f>
        <v>1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3" t="s">
        <v>95</v>
      </c>
      <c r="B11" s="194"/>
      <c r="C11" s="21">
        <v>1</v>
      </c>
      <c r="D11" s="48"/>
      <c r="E11" s="47"/>
      <c r="F11" s="48"/>
      <c r="G11" s="21"/>
      <c r="H11" s="47">
        <f t="shared" si="0"/>
        <v>1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1"/>
      <c r="B14" s="192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/>
      <c r="B15" s="192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8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8:B8"/>
    <mergeCell ref="A9:B9"/>
    <mergeCell ref="A10:B10"/>
    <mergeCell ref="A11:B11"/>
    <mergeCell ref="A12:B12"/>
    <mergeCell ref="A24:B24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5:B25"/>
    <mergeCell ref="A26:B26"/>
    <mergeCell ref="A27:D27"/>
    <mergeCell ref="E27:F27"/>
    <mergeCell ref="G27:H27"/>
  </mergeCells>
  <pageMargins left="0.7" right="0.7" top="0.75" bottom="0.75" header="0.3" footer="0.3"/>
  <pageSetup scale="80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S27"/>
  <sheetViews>
    <sheetView view="pageBreakPreview" topLeftCell="A4" zoomScaleNormal="100" zoomScaleSheetLayoutView="100" workbookViewId="0">
      <selection activeCell="L17" sqref="L17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+PRESUPUESTO!B42</f>
        <v xml:space="preserve">suministro transporte e instalacón de luz de emergancia. Incluye lampara de emergencia, clabija, cable de conexión, base, luminarias, baterias, transformador de corriente, 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20">
        <v>9.6999999999999993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56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4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140</v>
      </c>
      <c r="B9" s="192"/>
      <c r="C9" s="21">
        <v>2</v>
      </c>
      <c r="D9" s="48"/>
      <c r="E9" s="47"/>
      <c r="F9" s="21"/>
      <c r="G9" s="21"/>
      <c r="H9" s="47">
        <f>+C9</f>
        <v>2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141</v>
      </c>
      <c r="B10" s="192"/>
      <c r="C10" s="21">
        <v>2</v>
      </c>
      <c r="D10" s="48"/>
      <c r="E10" s="47"/>
      <c r="F10" s="22"/>
      <c r="G10" s="21"/>
      <c r="H10" s="47">
        <f t="shared" ref="H10" si="0">+C10</f>
        <v>2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1"/>
      <c r="B14" s="192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/>
      <c r="B15" s="192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4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S27"/>
  <sheetViews>
    <sheetView view="pageBreakPreview" topLeftCell="A4" zoomScaleNormal="100" zoomScaleSheetLayoutView="100" workbookViewId="0">
      <selection activeCell="A9" sqref="A9:B15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+PRESUPUESTO!B43</f>
        <v xml:space="preserve">suministro transporte e instalacón de salida de cable utp. Cable utp de 4 pares, en cobre, 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20">
        <v>9.8000000000000007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56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19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4</v>
      </c>
      <c r="D9" s="48"/>
      <c r="E9" s="47"/>
      <c r="F9" s="21"/>
      <c r="G9" s="21"/>
      <c r="H9" s="47">
        <f>+C9</f>
        <v>4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126</v>
      </c>
      <c r="B10" s="192"/>
      <c r="C10" s="21">
        <v>2</v>
      </c>
      <c r="D10" s="48"/>
      <c r="E10" s="47"/>
      <c r="F10" s="22"/>
      <c r="G10" s="21"/>
      <c r="H10" s="47">
        <f t="shared" ref="H10:H16" si="0">+C10</f>
        <v>2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127</v>
      </c>
      <c r="B11" s="192"/>
      <c r="C11" s="21">
        <v>1</v>
      </c>
      <c r="D11" s="48"/>
      <c r="E11" s="47"/>
      <c r="F11" s="48"/>
      <c r="G11" s="21"/>
      <c r="H11" s="47">
        <f t="shared" si="0"/>
        <v>1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 t="s">
        <v>95</v>
      </c>
      <c r="B12" s="194"/>
      <c r="C12" s="21">
        <v>1</v>
      </c>
      <c r="D12" s="48"/>
      <c r="E12" s="47"/>
      <c r="F12" s="48"/>
      <c r="G12" s="21"/>
      <c r="H12" s="47">
        <f t="shared" si="0"/>
        <v>1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 t="s">
        <v>129</v>
      </c>
      <c r="B13" s="194"/>
      <c r="C13" s="21">
        <v>1</v>
      </c>
      <c r="D13" s="48"/>
      <c r="E13" s="47"/>
      <c r="F13" s="48"/>
      <c r="G13" s="21"/>
      <c r="H13" s="47">
        <f t="shared" si="0"/>
        <v>1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 t="s">
        <v>128</v>
      </c>
      <c r="B14" s="194"/>
      <c r="C14" s="21">
        <v>4</v>
      </c>
      <c r="D14" s="48"/>
      <c r="E14" s="47"/>
      <c r="F14" s="48"/>
      <c r="G14" s="21"/>
      <c r="H14" s="47">
        <f t="shared" si="0"/>
        <v>4</v>
      </c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 t="s">
        <v>125</v>
      </c>
      <c r="B15" s="192"/>
      <c r="C15" s="21">
        <v>4</v>
      </c>
      <c r="D15" s="48"/>
      <c r="E15" s="47"/>
      <c r="F15" s="48"/>
      <c r="G15" s="21"/>
      <c r="H15" s="47">
        <f t="shared" si="0"/>
        <v>4</v>
      </c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 t="s">
        <v>143</v>
      </c>
      <c r="B16" s="192"/>
      <c r="C16" s="21">
        <v>2</v>
      </c>
      <c r="D16" s="48"/>
      <c r="E16" s="47"/>
      <c r="F16" s="48"/>
      <c r="G16" s="21"/>
      <c r="H16" s="47">
        <f t="shared" si="0"/>
        <v>2</v>
      </c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19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S27"/>
  <sheetViews>
    <sheetView view="pageBreakPreview" topLeftCell="A4" zoomScaleNormal="100" zoomScaleSheetLayoutView="100" workbookViewId="0">
      <selection activeCell="L17" sqref="L17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+PRESUPUESTO!B44</f>
        <v xml:space="preserve">suministro transporte e instalacón de tablero de circuitos. Incluye tablero electrico de 12 circuitos, con puerta, 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20">
        <v>9.9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56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2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128</v>
      </c>
      <c r="B9" s="192"/>
      <c r="C9" s="21">
        <v>2</v>
      </c>
      <c r="D9" s="48"/>
      <c r="E9" s="47"/>
      <c r="F9" s="21"/>
      <c r="G9" s="21"/>
      <c r="H9" s="47">
        <f>+C9</f>
        <v>2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22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/>
      <c r="B15" s="192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2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S27"/>
  <sheetViews>
    <sheetView view="pageBreakPreview" topLeftCell="A4" zoomScaleNormal="100" zoomScaleSheetLayoutView="100" workbookViewId="0">
      <selection activeCell="I5" sqref="I5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+PRESUPUESTO!B45</f>
        <v xml:space="preserve">suministro transporte e instalacón de breaker de 20A. Incluye breaker de 20A enchufable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71">
        <v>9.1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56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24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144</v>
      </c>
      <c r="B9" s="192"/>
      <c r="C9" s="21">
        <v>24</v>
      </c>
      <c r="D9" s="48"/>
      <c r="E9" s="47"/>
      <c r="F9" s="21"/>
      <c r="G9" s="21"/>
      <c r="H9" s="47">
        <f>+C9</f>
        <v>24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22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/>
      <c r="B15" s="192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24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S27"/>
  <sheetViews>
    <sheetView view="pageBreakPreview" topLeftCell="A4" zoomScaleNormal="100" zoomScaleSheetLayoutView="100" workbookViewId="0">
      <selection activeCell="A8" sqref="A8:B8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+PRESUPUESTO!B46</f>
        <v xml:space="preserve">suministro transporte e instalacón de breaker totalizador. Incluye totalizador para alimentar teablero de circuitos,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71">
        <v>9.11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56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2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144</v>
      </c>
      <c r="B9" s="192"/>
      <c r="C9" s="21">
        <v>2</v>
      </c>
      <c r="D9" s="48"/>
      <c r="E9" s="47"/>
      <c r="F9" s="21"/>
      <c r="G9" s="21"/>
      <c r="H9" s="47">
        <f>+C9</f>
        <v>2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22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/>
      <c r="B15" s="192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2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27"/>
  <sheetViews>
    <sheetView view="pageBreakPreview" topLeftCell="A4" zoomScaleNormal="100" zoomScaleSheetLayoutView="100" workbookViewId="0">
      <selection activeCell="I7" sqref="I7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+PRESUPUESTO!B47</f>
        <v xml:space="preserve">suministro transporte e instalacón de bandeja porta cables. Incluye bandeja porta cables metalico, de 10x8, uniones, accesorios, elementos de sujeción y todo lo necesario para su correcta instalacion.  </v>
      </c>
      <c r="B5" s="171"/>
      <c r="C5" s="171"/>
      <c r="D5" s="171"/>
      <c r="E5" s="171"/>
      <c r="F5" s="171"/>
      <c r="G5" s="172"/>
      <c r="H5" s="52" t="s">
        <v>11</v>
      </c>
      <c r="I5" s="71">
        <v>9.1199999999999992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55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145</v>
      </c>
      <c r="B9" s="192"/>
      <c r="C9" s="21">
        <v>55</v>
      </c>
      <c r="D9" s="48"/>
      <c r="E9" s="47"/>
      <c r="F9" s="21"/>
      <c r="G9" s="21"/>
      <c r="H9" s="47">
        <f>+C9</f>
        <v>55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22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/>
      <c r="B15" s="192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55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S27"/>
  <sheetViews>
    <sheetView view="pageBreakPreview" topLeftCell="A4" zoomScaleNormal="100" zoomScaleSheetLayoutView="100" workbookViewId="0">
      <selection activeCell="I7" sqref="I7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+PRESUPUESTO!B48</f>
        <v xml:space="preserve">suministro transporte e instalacón de paso 12x12. incluye caja metalica 12x12, tapa metalica,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71">
        <v>9.1300000000000008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180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30</v>
      </c>
      <c r="D9" s="48"/>
      <c r="E9" s="47"/>
      <c r="F9" s="21"/>
      <c r="G9" s="21"/>
      <c r="H9" s="47">
        <f>+C9</f>
        <v>30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126</v>
      </c>
      <c r="B10" s="192"/>
      <c r="C10" s="21">
        <v>20</v>
      </c>
      <c r="D10" s="48"/>
      <c r="E10" s="47"/>
      <c r="F10" s="22"/>
      <c r="G10" s="21"/>
      <c r="H10" s="47">
        <f t="shared" ref="H10:H16" si="0">+C10</f>
        <v>20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127</v>
      </c>
      <c r="B11" s="192"/>
      <c r="C11" s="21">
        <v>20</v>
      </c>
      <c r="D11" s="48"/>
      <c r="E11" s="47"/>
      <c r="F11" s="48"/>
      <c r="G11" s="21"/>
      <c r="H11" s="47">
        <f t="shared" si="0"/>
        <v>20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 t="s">
        <v>95</v>
      </c>
      <c r="B12" s="194"/>
      <c r="C12" s="21">
        <v>20</v>
      </c>
      <c r="D12" s="48"/>
      <c r="E12" s="47"/>
      <c r="F12" s="48"/>
      <c r="G12" s="21"/>
      <c r="H12" s="47">
        <f t="shared" si="0"/>
        <v>20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 t="s">
        <v>129</v>
      </c>
      <c r="B13" s="194"/>
      <c r="C13" s="21">
        <v>20</v>
      </c>
      <c r="D13" s="48"/>
      <c r="E13" s="47"/>
      <c r="F13" s="48"/>
      <c r="G13" s="21"/>
      <c r="H13" s="47">
        <f t="shared" si="0"/>
        <v>20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 t="s">
        <v>128</v>
      </c>
      <c r="B14" s="194"/>
      <c r="C14" s="21">
        <v>30</v>
      </c>
      <c r="D14" s="48"/>
      <c r="E14" s="47"/>
      <c r="F14" s="48"/>
      <c r="G14" s="21"/>
      <c r="H14" s="47">
        <f t="shared" si="0"/>
        <v>30</v>
      </c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 t="s">
        <v>125</v>
      </c>
      <c r="B15" s="192"/>
      <c r="C15" s="21">
        <v>20</v>
      </c>
      <c r="D15" s="48"/>
      <c r="E15" s="47"/>
      <c r="F15" s="48"/>
      <c r="G15" s="21"/>
      <c r="H15" s="47">
        <f t="shared" si="0"/>
        <v>20</v>
      </c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 t="s">
        <v>131</v>
      </c>
      <c r="B16" s="192"/>
      <c r="C16" s="21">
        <v>20</v>
      </c>
      <c r="D16" s="48"/>
      <c r="E16" s="47"/>
      <c r="F16" s="48"/>
      <c r="G16" s="21"/>
      <c r="H16" s="47">
        <f t="shared" si="0"/>
        <v>20</v>
      </c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180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S27"/>
  <sheetViews>
    <sheetView view="pageBreakPreview" topLeftCell="A4" zoomScaleNormal="100" zoomScaleSheetLayoutView="100" workbookViewId="0">
      <selection activeCell="I7" sqref="I7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+PRESUPUESTO!B49</f>
        <v xml:space="preserve">suministro transporte e instalacón de tuberia emt de 3/4. incluye tubo emt de 3/4, uniones, abrazaderas, terminales, accesorios, elementos de sujeción y todo lo necesario para su correcta instalacion.  </v>
      </c>
      <c r="B5" s="171"/>
      <c r="C5" s="171"/>
      <c r="D5" s="171"/>
      <c r="E5" s="171"/>
      <c r="F5" s="171"/>
      <c r="G5" s="172"/>
      <c r="H5" s="52" t="s">
        <v>11</v>
      </c>
      <c r="I5" s="71">
        <v>9.14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80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10</v>
      </c>
      <c r="D9" s="48"/>
      <c r="E9" s="47"/>
      <c r="F9" s="21"/>
      <c r="G9" s="21"/>
      <c r="H9" s="47">
        <f>+C9</f>
        <v>10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126</v>
      </c>
      <c r="B10" s="192"/>
      <c r="C10" s="21">
        <v>10</v>
      </c>
      <c r="D10" s="48"/>
      <c r="E10" s="47"/>
      <c r="F10" s="22"/>
      <c r="G10" s="21"/>
      <c r="H10" s="47">
        <f t="shared" ref="H10:H16" si="0">+C10</f>
        <v>10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127</v>
      </c>
      <c r="B11" s="192"/>
      <c r="C11" s="21">
        <v>10</v>
      </c>
      <c r="D11" s="48"/>
      <c r="E11" s="47"/>
      <c r="F11" s="48"/>
      <c r="G11" s="21"/>
      <c r="H11" s="47">
        <f t="shared" si="0"/>
        <v>10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 t="s">
        <v>95</v>
      </c>
      <c r="B12" s="194"/>
      <c r="C12" s="21">
        <v>10</v>
      </c>
      <c r="D12" s="48"/>
      <c r="E12" s="47"/>
      <c r="F12" s="48"/>
      <c r="G12" s="21"/>
      <c r="H12" s="47">
        <f t="shared" si="0"/>
        <v>10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 t="s">
        <v>129</v>
      </c>
      <c r="B13" s="194"/>
      <c r="C13" s="21">
        <v>10</v>
      </c>
      <c r="D13" s="48"/>
      <c r="E13" s="47"/>
      <c r="F13" s="48"/>
      <c r="G13" s="21"/>
      <c r="H13" s="47">
        <f t="shared" si="0"/>
        <v>10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 t="s">
        <v>128</v>
      </c>
      <c r="B14" s="194"/>
      <c r="C14" s="21">
        <v>10</v>
      </c>
      <c r="D14" s="48"/>
      <c r="E14" s="47"/>
      <c r="F14" s="48"/>
      <c r="G14" s="21"/>
      <c r="H14" s="47">
        <f t="shared" si="0"/>
        <v>10</v>
      </c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 t="s">
        <v>125</v>
      </c>
      <c r="B15" s="192"/>
      <c r="C15" s="21">
        <v>10</v>
      </c>
      <c r="D15" s="48"/>
      <c r="E15" s="47"/>
      <c r="F15" s="48"/>
      <c r="G15" s="21"/>
      <c r="H15" s="47">
        <f t="shared" si="0"/>
        <v>10</v>
      </c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 t="s">
        <v>131</v>
      </c>
      <c r="B16" s="192"/>
      <c r="C16" s="21">
        <v>10</v>
      </c>
      <c r="D16" s="48"/>
      <c r="E16" s="47"/>
      <c r="F16" s="48"/>
      <c r="G16" s="21"/>
      <c r="H16" s="47">
        <f t="shared" si="0"/>
        <v>10</v>
      </c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80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S27"/>
  <sheetViews>
    <sheetView view="pageBreakPreview" topLeftCell="A4" zoomScaleNormal="100" zoomScaleSheetLayoutView="100" workbookViewId="0">
      <selection activeCell="A8" sqref="A8:B8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+PRESUPUESTO!B50</f>
        <v xml:space="preserve">suministro transporte e instalacón de tuberia pvc de 3/4. incluye tubo pvc de 3/4, uniones, terminales, accesorios, canchada,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71">
        <v>9.15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80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10</v>
      </c>
      <c r="D9" s="48"/>
      <c r="E9" s="47"/>
      <c r="F9" s="21"/>
      <c r="G9" s="21"/>
      <c r="H9" s="47">
        <f>+C9</f>
        <v>10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126</v>
      </c>
      <c r="B10" s="192"/>
      <c r="C10" s="21">
        <v>10</v>
      </c>
      <c r="D10" s="48"/>
      <c r="E10" s="47"/>
      <c r="F10" s="22"/>
      <c r="G10" s="21"/>
      <c r="H10" s="47">
        <f t="shared" ref="H10:H16" si="0">+C10</f>
        <v>10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127</v>
      </c>
      <c r="B11" s="192"/>
      <c r="C11" s="21">
        <v>10</v>
      </c>
      <c r="D11" s="48"/>
      <c r="E11" s="47"/>
      <c r="F11" s="48"/>
      <c r="G11" s="21"/>
      <c r="H11" s="47">
        <f t="shared" si="0"/>
        <v>10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 t="s">
        <v>95</v>
      </c>
      <c r="B12" s="194"/>
      <c r="C12" s="21">
        <v>10</v>
      </c>
      <c r="D12" s="48"/>
      <c r="E12" s="47"/>
      <c r="F12" s="48"/>
      <c r="G12" s="21"/>
      <c r="H12" s="47">
        <f t="shared" si="0"/>
        <v>10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 t="s">
        <v>129</v>
      </c>
      <c r="B13" s="194"/>
      <c r="C13" s="21">
        <v>10</v>
      </c>
      <c r="D13" s="48"/>
      <c r="E13" s="47"/>
      <c r="F13" s="48"/>
      <c r="G13" s="21"/>
      <c r="H13" s="47">
        <f t="shared" si="0"/>
        <v>10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 t="s">
        <v>128</v>
      </c>
      <c r="B14" s="194"/>
      <c r="C14" s="21">
        <v>10</v>
      </c>
      <c r="D14" s="48"/>
      <c r="E14" s="47"/>
      <c r="F14" s="48"/>
      <c r="G14" s="21"/>
      <c r="H14" s="47">
        <f t="shared" si="0"/>
        <v>10</v>
      </c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 t="s">
        <v>125</v>
      </c>
      <c r="B15" s="192"/>
      <c r="C15" s="21">
        <v>10</v>
      </c>
      <c r="D15" s="48"/>
      <c r="E15" s="47"/>
      <c r="F15" s="48"/>
      <c r="G15" s="21"/>
      <c r="H15" s="47">
        <f t="shared" si="0"/>
        <v>10</v>
      </c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 t="s">
        <v>131</v>
      </c>
      <c r="B16" s="192"/>
      <c r="C16" s="21">
        <v>10</v>
      </c>
      <c r="D16" s="48"/>
      <c r="E16" s="47"/>
      <c r="F16" s="48"/>
      <c r="G16" s="21"/>
      <c r="H16" s="47">
        <f t="shared" si="0"/>
        <v>10</v>
      </c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80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2"/>
  <sheetViews>
    <sheetView view="pageBreakPreview" zoomScaleNormal="100" zoomScaleSheetLayoutView="100" workbookViewId="0">
      <selection activeCell="A10" sqref="A10:B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+PRESUPUESTO!B7</f>
        <v>Lleno compacto con material de prestamo, incluye suministro e instalacion del lleno, herramienta menor, mano de obra y demas elementos para su correcta ejecución.</v>
      </c>
      <c r="B5" s="171"/>
      <c r="C5" s="171"/>
      <c r="D5" s="171"/>
      <c r="E5" s="171"/>
      <c r="F5" s="171"/>
      <c r="G5" s="172"/>
      <c r="H5" s="52" t="s">
        <v>11</v>
      </c>
      <c r="I5" s="20">
        <v>1.2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25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19.649999999999999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72</v>
      </c>
      <c r="F8" s="50" t="s">
        <v>26</v>
      </c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71</v>
      </c>
      <c r="B9" s="192"/>
      <c r="C9" s="48">
        <v>13.5</v>
      </c>
      <c r="D9" s="48">
        <v>6</v>
      </c>
      <c r="E9" s="47">
        <v>0.15</v>
      </c>
      <c r="F9" s="48">
        <f>+C9*D9*E9</f>
        <v>12.15</v>
      </c>
      <c r="G9" s="21">
        <v>1</v>
      </c>
      <c r="H9" s="47">
        <f>+F9*G9</f>
        <v>12.15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x14ac:dyDescent="0.25">
      <c r="A10" s="193" t="s">
        <v>73</v>
      </c>
      <c r="B10" s="194"/>
      <c r="C10" s="48">
        <v>25</v>
      </c>
      <c r="D10" s="48">
        <v>0.6</v>
      </c>
      <c r="E10" s="47">
        <v>0.5</v>
      </c>
      <c r="F10" s="48">
        <f>+C10*D10*E10</f>
        <v>7.5</v>
      </c>
      <c r="G10" s="21">
        <v>1</v>
      </c>
      <c r="H10" s="47">
        <f>+F10*G10</f>
        <v>7.5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48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48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19.649999999999999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S27"/>
  <sheetViews>
    <sheetView view="pageBreakPreview" topLeftCell="A4" zoomScaleNormal="100" zoomScaleSheetLayoutView="100" workbookViewId="0">
      <selection activeCell="A9" sqref="A9:B16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+PRESUPUESTO!B51</f>
        <v xml:space="preserve">suministro transporte e instalacón de cable #12 awg. Incluye cable #12, cinta, conector roscado, elementos de sujeción y todo lo necesario para su correcta instalacion.  </v>
      </c>
      <c r="B5" s="171"/>
      <c r="C5" s="171"/>
      <c r="D5" s="171"/>
      <c r="E5" s="171"/>
      <c r="F5" s="171"/>
      <c r="G5" s="172"/>
      <c r="H5" s="52" t="s">
        <v>11</v>
      </c>
      <c r="I5" s="71">
        <v>9.16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400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50</v>
      </c>
      <c r="D9" s="48"/>
      <c r="E9" s="47"/>
      <c r="F9" s="21"/>
      <c r="G9" s="21"/>
      <c r="H9" s="47">
        <f>+C9</f>
        <v>50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126</v>
      </c>
      <c r="B10" s="192"/>
      <c r="C10" s="21">
        <v>50</v>
      </c>
      <c r="D10" s="48"/>
      <c r="E10" s="47"/>
      <c r="F10" s="22"/>
      <c r="G10" s="21"/>
      <c r="H10" s="47">
        <f t="shared" ref="H10:H16" si="0">+C10</f>
        <v>50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127</v>
      </c>
      <c r="B11" s="192"/>
      <c r="C11" s="21">
        <v>50</v>
      </c>
      <c r="D11" s="48"/>
      <c r="E11" s="47"/>
      <c r="F11" s="48"/>
      <c r="G11" s="21"/>
      <c r="H11" s="47">
        <f t="shared" si="0"/>
        <v>50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 t="s">
        <v>95</v>
      </c>
      <c r="B12" s="194"/>
      <c r="C12" s="21">
        <v>50</v>
      </c>
      <c r="D12" s="48"/>
      <c r="E12" s="47"/>
      <c r="F12" s="48"/>
      <c r="G12" s="21"/>
      <c r="H12" s="47">
        <f t="shared" si="0"/>
        <v>50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 t="s">
        <v>129</v>
      </c>
      <c r="B13" s="194"/>
      <c r="C13" s="21">
        <v>50</v>
      </c>
      <c r="D13" s="48"/>
      <c r="E13" s="47"/>
      <c r="F13" s="48"/>
      <c r="G13" s="21"/>
      <c r="H13" s="47">
        <f t="shared" si="0"/>
        <v>50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 t="s">
        <v>128</v>
      </c>
      <c r="B14" s="194"/>
      <c r="C14" s="21">
        <v>50</v>
      </c>
      <c r="D14" s="48"/>
      <c r="E14" s="47"/>
      <c r="F14" s="48"/>
      <c r="G14" s="21"/>
      <c r="H14" s="47">
        <f t="shared" si="0"/>
        <v>50</v>
      </c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 t="s">
        <v>125</v>
      </c>
      <c r="B15" s="192"/>
      <c r="C15" s="21">
        <v>50</v>
      </c>
      <c r="D15" s="48"/>
      <c r="E15" s="47"/>
      <c r="F15" s="48"/>
      <c r="G15" s="21"/>
      <c r="H15" s="47">
        <f t="shared" si="0"/>
        <v>50</v>
      </c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 t="s">
        <v>131</v>
      </c>
      <c r="B16" s="192"/>
      <c r="C16" s="21">
        <v>50</v>
      </c>
      <c r="D16" s="48"/>
      <c r="E16" s="47"/>
      <c r="F16" s="48"/>
      <c r="G16" s="21"/>
      <c r="H16" s="47">
        <f t="shared" si="0"/>
        <v>50</v>
      </c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400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S27"/>
  <sheetViews>
    <sheetView view="pageBreakPreview" topLeftCell="A4" zoomScaleNormal="100" zoomScaleSheetLayoutView="100" workbookViewId="0">
      <selection activeCell="A16" sqref="A16:B16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+PRESUPUESTO!B52</f>
        <v xml:space="preserve">suministro transporte e instalacón de cable #14 awg. Incluye cable #14, cinta, conector roscado,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71">
        <v>9.17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200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25</v>
      </c>
      <c r="D9" s="48"/>
      <c r="E9" s="47"/>
      <c r="F9" s="21"/>
      <c r="G9" s="21"/>
      <c r="H9" s="47">
        <f>+C9</f>
        <v>25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126</v>
      </c>
      <c r="B10" s="192"/>
      <c r="C10" s="21">
        <v>25</v>
      </c>
      <c r="D10" s="48"/>
      <c r="E10" s="47"/>
      <c r="F10" s="22"/>
      <c r="G10" s="21"/>
      <c r="H10" s="47">
        <f t="shared" ref="H10:H16" si="0">+C10</f>
        <v>25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127</v>
      </c>
      <c r="B11" s="192"/>
      <c r="C11" s="21">
        <v>25</v>
      </c>
      <c r="D11" s="48"/>
      <c r="E11" s="47"/>
      <c r="F11" s="48"/>
      <c r="G11" s="21"/>
      <c r="H11" s="47">
        <f t="shared" si="0"/>
        <v>25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 t="s">
        <v>95</v>
      </c>
      <c r="B12" s="194"/>
      <c r="C12" s="21">
        <v>25</v>
      </c>
      <c r="D12" s="48"/>
      <c r="E12" s="47"/>
      <c r="F12" s="48"/>
      <c r="G12" s="21"/>
      <c r="H12" s="47">
        <f t="shared" si="0"/>
        <v>25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 t="s">
        <v>129</v>
      </c>
      <c r="B13" s="194"/>
      <c r="C13" s="21">
        <v>25</v>
      </c>
      <c r="D13" s="48"/>
      <c r="E13" s="47"/>
      <c r="F13" s="48"/>
      <c r="G13" s="21"/>
      <c r="H13" s="47">
        <f t="shared" si="0"/>
        <v>25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 t="s">
        <v>128</v>
      </c>
      <c r="B14" s="194"/>
      <c r="C14" s="21">
        <v>25</v>
      </c>
      <c r="D14" s="48"/>
      <c r="E14" s="47"/>
      <c r="F14" s="48"/>
      <c r="G14" s="21"/>
      <c r="H14" s="47">
        <f t="shared" si="0"/>
        <v>25</v>
      </c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 t="s">
        <v>125</v>
      </c>
      <c r="B15" s="192"/>
      <c r="C15" s="21">
        <v>25</v>
      </c>
      <c r="D15" s="48"/>
      <c r="E15" s="47"/>
      <c r="F15" s="48"/>
      <c r="G15" s="21"/>
      <c r="H15" s="47">
        <f t="shared" si="0"/>
        <v>25</v>
      </c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 t="s">
        <v>131</v>
      </c>
      <c r="B16" s="192"/>
      <c r="C16" s="21">
        <v>25</v>
      </c>
      <c r="D16" s="48"/>
      <c r="E16" s="47"/>
      <c r="F16" s="48"/>
      <c r="G16" s="21"/>
      <c r="H16" s="47">
        <f t="shared" si="0"/>
        <v>25</v>
      </c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200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S27"/>
  <sheetViews>
    <sheetView view="pageBreakPreview" topLeftCell="A4" zoomScaleNormal="100" zoomScaleSheetLayoutView="100" workbookViewId="0">
      <selection activeCell="C8" sqref="C8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+PRESUPUESTO!B53</f>
        <v xml:space="preserve">suministro transporte e instalacón de cable #8 awg. Incluye cable #8, cinta, conector roscado, elementos de sujeción y todo lo necesario para su correcta instalacion.  </v>
      </c>
      <c r="B5" s="171"/>
      <c r="C5" s="171"/>
      <c r="D5" s="171"/>
      <c r="E5" s="171"/>
      <c r="F5" s="171"/>
      <c r="G5" s="172"/>
      <c r="H5" s="52" t="s">
        <v>11</v>
      </c>
      <c r="I5" s="71">
        <v>9.18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G27</f>
        <v>25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3" t="s">
        <v>146</v>
      </c>
      <c r="B9" s="194"/>
      <c r="C9" s="21">
        <v>25</v>
      </c>
      <c r="D9" s="48"/>
      <c r="E9" s="47"/>
      <c r="F9" s="21"/>
      <c r="G9" s="21"/>
      <c r="H9" s="47">
        <f>+C9</f>
        <v>25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22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/>
      <c r="B15" s="192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23.25" customHeight="1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1"/>
      <c r="B23" s="192"/>
      <c r="C23" s="21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3"/>
      <c r="B24" s="194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x14ac:dyDescent="0.25">
      <c r="A25" s="191"/>
      <c r="B25" s="192"/>
      <c r="C25" s="48"/>
      <c r="D25" s="48"/>
      <c r="E25" s="47"/>
      <c r="F25" s="48"/>
      <c r="G25" s="21"/>
      <c r="H25" s="47"/>
      <c r="I25" s="14"/>
      <c r="J25" s="13"/>
      <c r="L25" s="16"/>
      <c r="M25" s="16"/>
      <c r="N25" s="17"/>
      <c r="O25" s="15"/>
      <c r="P25" s="3"/>
      <c r="Q25" s="3"/>
      <c r="R25" s="3"/>
      <c r="S25" s="13"/>
    </row>
    <row r="26" spans="1:19" ht="15.75" thickBot="1" x14ac:dyDescent="0.3">
      <c r="A26" s="193"/>
      <c r="B26" s="194"/>
      <c r="C26" s="48"/>
      <c r="D26" s="48"/>
      <c r="E26" s="48"/>
      <c r="F26" s="48"/>
      <c r="G26" s="48"/>
      <c r="H26" s="48"/>
      <c r="I26" s="14"/>
      <c r="J26" s="13"/>
      <c r="P26" s="3"/>
      <c r="Q26" s="3"/>
      <c r="R26" s="3"/>
      <c r="S26" s="13"/>
    </row>
    <row r="27" spans="1:19" ht="15.75" thickBot="1" x14ac:dyDescent="0.3">
      <c r="A27" s="195"/>
      <c r="B27" s="196"/>
      <c r="C27" s="196"/>
      <c r="D27" s="197"/>
      <c r="E27" s="187" t="s">
        <v>18</v>
      </c>
      <c r="F27" s="188"/>
      <c r="G27" s="189">
        <f>SUM(H9:H26)</f>
        <v>25</v>
      </c>
      <c r="H27" s="190"/>
      <c r="I27" s="19"/>
      <c r="J27" s="18"/>
    </row>
  </sheetData>
  <mergeCells count="28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B26"/>
    <mergeCell ref="A27:D27"/>
    <mergeCell ref="E27:F27"/>
    <mergeCell ref="G27:H27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S26"/>
  <sheetViews>
    <sheetView view="pageBreakPreview" topLeftCell="A4" zoomScaleNormal="100" zoomScaleSheetLayoutView="100" workbookViewId="0">
      <selection activeCell="C10" sqref="C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+PRESUPUESTO!B54</f>
        <v xml:space="preserve">suministro transporte e instalacón de cable utp 4 pares. Incluye cable utp de 4 pares, elementos de sujeción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71">
        <v>9.19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G26</f>
        <v>450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120</v>
      </c>
      <c r="D9" s="48"/>
      <c r="E9" s="47"/>
      <c r="F9" s="21"/>
      <c r="G9" s="21"/>
      <c r="H9" s="47">
        <f>+C9</f>
        <v>120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126</v>
      </c>
      <c r="B10" s="192"/>
      <c r="C10" s="21">
        <v>60</v>
      </c>
      <c r="D10" s="48"/>
      <c r="E10" s="47"/>
      <c r="F10" s="22"/>
      <c r="G10" s="21"/>
      <c r="H10" s="47">
        <f t="shared" ref="H10:H15" si="0">+C10</f>
        <v>60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 t="s">
        <v>127</v>
      </c>
      <c r="B11" s="192"/>
      <c r="C11" s="21">
        <v>30</v>
      </c>
      <c r="D11" s="48"/>
      <c r="E11" s="47"/>
      <c r="F11" s="48"/>
      <c r="G11" s="21"/>
      <c r="H11" s="47">
        <f t="shared" si="0"/>
        <v>30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 t="s">
        <v>95</v>
      </c>
      <c r="B12" s="194"/>
      <c r="C12" s="21">
        <v>30</v>
      </c>
      <c r="D12" s="48"/>
      <c r="E12" s="47"/>
      <c r="F12" s="48"/>
      <c r="G12" s="21"/>
      <c r="H12" s="47">
        <f t="shared" si="0"/>
        <v>30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 t="s">
        <v>129</v>
      </c>
      <c r="B13" s="194"/>
      <c r="C13" s="21">
        <v>30</v>
      </c>
      <c r="D13" s="48"/>
      <c r="E13" s="47"/>
      <c r="F13" s="48"/>
      <c r="G13" s="21"/>
      <c r="H13" s="47">
        <f t="shared" si="0"/>
        <v>30</v>
      </c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 t="s">
        <v>128</v>
      </c>
      <c r="B14" s="194"/>
      <c r="C14" s="21">
        <v>90</v>
      </c>
      <c r="D14" s="48"/>
      <c r="E14" s="47"/>
      <c r="F14" s="48"/>
      <c r="G14" s="21"/>
      <c r="H14" s="47">
        <f t="shared" si="0"/>
        <v>90</v>
      </c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 t="s">
        <v>125</v>
      </c>
      <c r="B15" s="192"/>
      <c r="C15" s="21">
        <v>90</v>
      </c>
      <c r="D15" s="48"/>
      <c r="E15" s="47"/>
      <c r="F15" s="48"/>
      <c r="G15" s="21"/>
      <c r="H15" s="47">
        <f t="shared" si="0"/>
        <v>90</v>
      </c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ht="23.25" customHeight="1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3"/>
      <c r="B23" s="194"/>
      <c r="C23" s="48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1"/>
      <c r="B24" s="192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ht="15.75" thickBot="1" x14ac:dyDescent="0.3">
      <c r="A25" s="193"/>
      <c r="B25" s="194"/>
      <c r="C25" s="48"/>
      <c r="D25" s="48"/>
      <c r="E25" s="48"/>
      <c r="F25" s="48"/>
      <c r="G25" s="48"/>
      <c r="H25" s="48"/>
      <c r="I25" s="14"/>
      <c r="J25" s="13"/>
      <c r="P25" s="3"/>
      <c r="Q25" s="3"/>
      <c r="R25" s="3"/>
      <c r="S25" s="13"/>
    </row>
    <row r="26" spans="1:19" ht="15.75" thickBot="1" x14ac:dyDescent="0.3">
      <c r="A26" s="195"/>
      <c r="B26" s="196"/>
      <c r="C26" s="196"/>
      <c r="D26" s="197"/>
      <c r="E26" s="187" t="s">
        <v>18</v>
      </c>
      <c r="F26" s="188"/>
      <c r="G26" s="189">
        <f>SUM(H9:H25)</f>
        <v>450</v>
      </c>
      <c r="H26" s="190"/>
      <c r="I26" s="19"/>
      <c r="J26" s="18"/>
    </row>
  </sheetData>
  <mergeCells count="27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A14:B14"/>
    <mergeCell ref="A15:B15"/>
    <mergeCell ref="A16:B16"/>
    <mergeCell ref="A17:B17"/>
    <mergeCell ref="A18:B18"/>
    <mergeCell ref="A25:B25"/>
    <mergeCell ref="A26:D26"/>
    <mergeCell ref="E26:F26"/>
    <mergeCell ref="G26:H26"/>
    <mergeCell ref="A19:B19"/>
    <mergeCell ref="A20:B20"/>
    <mergeCell ref="A21:B21"/>
    <mergeCell ref="A22:B22"/>
    <mergeCell ref="A23:B23"/>
    <mergeCell ref="A24:B24"/>
  </mergeCells>
  <pageMargins left="0.7" right="0.7" top="0.75" bottom="0.75" header="0.3" footer="0.3"/>
  <pageSetup scale="80" fitToHeight="0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S26"/>
  <sheetViews>
    <sheetView view="pageBreakPreview" topLeftCell="A4" zoomScaleNormal="100" zoomScaleSheetLayoutView="100" workbookViewId="0">
      <selection activeCell="I7" sqref="I7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+PRESUPUESTO!B55</f>
        <v>desmonte de sistema existente. Incluye desmote de ductos porta cables, cableado, bandejas, luminarias accesorios, tomas, interruptores y elementos de sujeción.</v>
      </c>
      <c r="B5" s="171"/>
      <c r="C5" s="171"/>
      <c r="D5" s="171"/>
      <c r="E5" s="171"/>
      <c r="F5" s="171"/>
      <c r="G5" s="172"/>
      <c r="H5" s="52" t="s">
        <v>11</v>
      </c>
      <c r="I5" s="71">
        <v>9.1999999999999993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G26</f>
        <v>142</v>
      </c>
      <c r="J7" s="8"/>
    </row>
    <row r="8" spans="1:19" ht="15.75" thickBot="1" x14ac:dyDescent="0.3">
      <c r="A8" s="176" t="s">
        <v>14</v>
      </c>
      <c r="B8" s="177"/>
      <c r="C8" s="50" t="s">
        <v>17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147</v>
      </c>
      <c r="B9" s="192"/>
      <c r="C9" s="21">
        <v>142</v>
      </c>
      <c r="D9" s="48"/>
      <c r="E9" s="47"/>
      <c r="F9" s="21"/>
      <c r="G9" s="21"/>
      <c r="H9" s="47">
        <f>+C9</f>
        <v>142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22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/>
      <c r="B15" s="192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ht="23.25" customHeight="1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3"/>
      <c r="B23" s="194"/>
      <c r="C23" s="48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1"/>
      <c r="B24" s="192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ht="15.75" thickBot="1" x14ac:dyDescent="0.3">
      <c r="A25" s="193"/>
      <c r="B25" s="194"/>
      <c r="C25" s="48"/>
      <c r="D25" s="48"/>
      <c r="E25" s="48"/>
      <c r="F25" s="48"/>
      <c r="G25" s="48"/>
      <c r="H25" s="48"/>
      <c r="I25" s="14"/>
      <c r="J25" s="13"/>
      <c r="P25" s="3"/>
      <c r="Q25" s="3"/>
      <c r="R25" s="3"/>
      <c r="S25" s="13"/>
    </row>
    <row r="26" spans="1:19" ht="15.75" thickBot="1" x14ac:dyDescent="0.3">
      <c r="A26" s="195"/>
      <c r="B26" s="196"/>
      <c r="C26" s="196"/>
      <c r="D26" s="197"/>
      <c r="E26" s="187" t="s">
        <v>18</v>
      </c>
      <c r="F26" s="188"/>
      <c r="G26" s="189">
        <f>SUM(H9:H25)</f>
        <v>142</v>
      </c>
      <c r="H26" s="190"/>
      <c r="I26" s="19"/>
      <c r="J26" s="18"/>
    </row>
  </sheetData>
  <mergeCells count="27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D26"/>
    <mergeCell ref="E26:F26"/>
    <mergeCell ref="G26:H26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S26"/>
  <sheetViews>
    <sheetView view="pageBreakPreview" topLeftCell="A4" zoomScaleNormal="100" zoomScaleSheetLayoutView="100" workbookViewId="0">
      <selection activeCell="C10" sqref="C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+PRESUPUESTO!B56</f>
        <v xml:space="preserve">conexión del sisteme nuevo a la red existente. Incluye la conexión del sistema nuevo de energia, datos, voz, sonido o camaras al sistema existente. </v>
      </c>
      <c r="B5" s="171"/>
      <c r="C5" s="171"/>
      <c r="D5" s="171"/>
      <c r="E5" s="171"/>
      <c r="F5" s="171"/>
      <c r="G5" s="172"/>
      <c r="H5" s="52" t="s">
        <v>11</v>
      </c>
      <c r="I5" s="71">
        <v>9.2100000000000009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G26</f>
        <v>2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148</v>
      </c>
      <c r="B9" s="192"/>
      <c r="C9" s="21">
        <v>2</v>
      </c>
      <c r="D9" s="48"/>
      <c r="E9" s="47"/>
      <c r="F9" s="21"/>
      <c r="G9" s="21"/>
      <c r="H9" s="47">
        <f>+C9</f>
        <v>2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22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ht="15" customHeight="1" x14ac:dyDescent="0.25">
      <c r="A11" s="191"/>
      <c r="B11" s="192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ht="19.5" customHeight="1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1"/>
      <c r="B15" s="192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ht="23.25" customHeight="1" x14ac:dyDescent="0.25">
      <c r="A20" s="191"/>
      <c r="B20" s="192"/>
      <c r="C20" s="21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23.25" customHeight="1" x14ac:dyDescent="0.25">
      <c r="A21" s="191"/>
      <c r="B21" s="192"/>
      <c r="C21" s="21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x14ac:dyDescent="0.25">
      <c r="A22" s="191"/>
      <c r="B22" s="192"/>
      <c r="C22" s="21"/>
      <c r="D22" s="48"/>
      <c r="E22" s="47"/>
      <c r="F22" s="48"/>
      <c r="G22" s="21"/>
      <c r="H22" s="47"/>
      <c r="I22" s="14"/>
      <c r="J22" s="13"/>
      <c r="L22" s="16"/>
      <c r="M22" s="16"/>
      <c r="N22" s="17"/>
      <c r="O22" s="15"/>
      <c r="P22" s="3"/>
      <c r="Q22" s="3"/>
      <c r="R22" s="3"/>
      <c r="S22" s="13"/>
    </row>
    <row r="23" spans="1:19" x14ac:dyDescent="0.25">
      <c r="A23" s="193"/>
      <c r="B23" s="194"/>
      <c r="C23" s="48"/>
      <c r="D23" s="48"/>
      <c r="E23" s="47"/>
      <c r="F23" s="48"/>
      <c r="G23" s="21"/>
      <c r="H23" s="47"/>
      <c r="I23" s="14"/>
      <c r="J23" s="13"/>
      <c r="L23" s="16"/>
      <c r="M23" s="16"/>
      <c r="N23" s="17"/>
      <c r="O23" s="15"/>
      <c r="P23" s="3"/>
      <c r="Q23" s="3"/>
      <c r="R23" s="3"/>
      <c r="S23" s="13"/>
    </row>
    <row r="24" spans="1:19" x14ac:dyDescent="0.25">
      <c r="A24" s="191"/>
      <c r="B24" s="192"/>
      <c r="C24" s="48"/>
      <c r="D24" s="48"/>
      <c r="E24" s="47"/>
      <c r="F24" s="48"/>
      <c r="G24" s="21"/>
      <c r="H24" s="47"/>
      <c r="I24" s="14"/>
      <c r="J24" s="13"/>
      <c r="L24" s="16"/>
      <c r="M24" s="16"/>
      <c r="N24" s="17"/>
      <c r="O24" s="15"/>
      <c r="P24" s="3"/>
      <c r="Q24" s="3"/>
      <c r="R24" s="3"/>
      <c r="S24" s="13"/>
    </row>
    <row r="25" spans="1:19" ht="15.75" thickBot="1" x14ac:dyDescent="0.3">
      <c r="A25" s="193"/>
      <c r="B25" s="194"/>
      <c r="C25" s="48"/>
      <c r="D25" s="48"/>
      <c r="E25" s="48"/>
      <c r="F25" s="48"/>
      <c r="G25" s="48"/>
      <c r="H25" s="48"/>
      <c r="I25" s="14"/>
      <c r="J25" s="13"/>
      <c r="P25" s="3"/>
      <c r="Q25" s="3"/>
      <c r="R25" s="3"/>
      <c r="S25" s="13"/>
    </row>
    <row r="26" spans="1:19" ht="15.75" thickBot="1" x14ac:dyDescent="0.3">
      <c r="A26" s="195"/>
      <c r="B26" s="196"/>
      <c r="C26" s="196"/>
      <c r="D26" s="197"/>
      <c r="E26" s="187" t="s">
        <v>18</v>
      </c>
      <c r="F26" s="188"/>
      <c r="G26" s="189">
        <f>SUM(H9:H25)</f>
        <v>2</v>
      </c>
      <c r="H26" s="190"/>
      <c r="I26" s="19"/>
      <c r="J26" s="18"/>
    </row>
  </sheetData>
  <mergeCells count="27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6:D26"/>
    <mergeCell ref="E26:F26"/>
    <mergeCell ref="G26:H26"/>
    <mergeCell ref="A20:B20"/>
    <mergeCell ref="A21:B21"/>
    <mergeCell ref="A22:B22"/>
    <mergeCell ref="A23:B23"/>
    <mergeCell ref="A24:B24"/>
    <mergeCell ref="A25:B25"/>
  </mergeCells>
  <pageMargins left="0.7" right="0.7" top="0.75" bottom="0.75" header="0.3" footer="0.3"/>
  <pageSetup scale="80" fitToHeight="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S23"/>
  <sheetViews>
    <sheetView view="pageBreakPreview" topLeftCell="A4" zoomScaleNormal="100" zoomScaleSheetLayoutView="100" workbookViewId="0">
      <selection activeCell="A9" sqref="A9:B11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+PRESUPUESTO!B58</f>
        <v xml:space="preserve">suministro transporte e instalacón de tuberia de cobre tipo L de 1/2.  Incluye tuberia tipo L de 1/2  referencia B-88, soportes, pintura, marcacion, soldadura con plata al 15%, prueba con nitrogeno, elementos de sujecion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20">
        <v>10.1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80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40</v>
      </c>
      <c r="D9" s="48"/>
      <c r="E9" s="47"/>
      <c r="F9" s="21"/>
      <c r="G9" s="21"/>
      <c r="H9" s="47">
        <f>+C9</f>
        <v>40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127</v>
      </c>
      <c r="B10" s="192"/>
      <c r="C10" s="21">
        <v>10</v>
      </c>
      <c r="D10" s="48"/>
      <c r="E10" s="47"/>
      <c r="F10" s="48"/>
      <c r="G10" s="21"/>
      <c r="H10" s="47">
        <f t="shared" ref="H10:H12" si="0">+C10</f>
        <v>10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 t="s">
        <v>95</v>
      </c>
      <c r="B11" s="194"/>
      <c r="C11" s="21">
        <v>10</v>
      </c>
      <c r="D11" s="48"/>
      <c r="E11" s="47"/>
      <c r="F11" s="48"/>
      <c r="G11" s="21"/>
      <c r="H11" s="47">
        <f t="shared" si="0"/>
        <v>10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 t="s">
        <v>125</v>
      </c>
      <c r="B12" s="192"/>
      <c r="C12" s="21">
        <v>20</v>
      </c>
      <c r="D12" s="48"/>
      <c r="E12" s="47"/>
      <c r="F12" s="48"/>
      <c r="G12" s="21"/>
      <c r="H12" s="47">
        <f t="shared" si="0"/>
        <v>20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80</v>
      </c>
      <c r="H23" s="190"/>
      <c r="I23" s="19"/>
      <c r="J23" s="18"/>
    </row>
  </sheetData>
  <mergeCells count="24">
    <mergeCell ref="D1:H3"/>
    <mergeCell ref="I2:I3"/>
    <mergeCell ref="A4:I4"/>
    <mergeCell ref="A5:G7"/>
    <mergeCell ref="A8:B8"/>
    <mergeCell ref="A9:B9"/>
    <mergeCell ref="A10:B10"/>
    <mergeCell ref="A11:B11"/>
    <mergeCell ref="A1:A3"/>
    <mergeCell ref="B1:C3"/>
    <mergeCell ref="A12:B12"/>
    <mergeCell ref="A13:B13"/>
    <mergeCell ref="A14:B14"/>
    <mergeCell ref="A15:B15"/>
    <mergeCell ref="A16:B16"/>
    <mergeCell ref="A23:D23"/>
    <mergeCell ref="E23:F23"/>
    <mergeCell ref="G23:H23"/>
    <mergeCell ref="A17:B17"/>
    <mergeCell ref="A18:B18"/>
    <mergeCell ref="A19:B19"/>
    <mergeCell ref="A20:B20"/>
    <mergeCell ref="A21:B21"/>
    <mergeCell ref="A22:B22"/>
  </mergeCells>
  <pageMargins left="0.7" right="0.7" top="0.75" bottom="0.75" header="0.3" footer="0.3"/>
  <pageSetup scale="80" fitToHeight="0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S23"/>
  <sheetViews>
    <sheetView view="pageBreakPreview" topLeftCell="A4" zoomScaleNormal="100" zoomScaleSheetLayoutView="100" workbookViewId="0">
      <selection activeCell="I7" sqref="I7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+PRESUPUESTO!B59</f>
        <v xml:space="preserve">suministro transporte e instalacón de Caja de control integrada con alarma. Incluye caja de control integrada con alarma de área, importada de fabricación americana, alarma Sonora y Visual,  para monitoreo constante de Gases, barra indicadora de niveles alto-medio-bajo, identificación de  errores,  con sensores de estado sólido, 70 db, debe cumplir norma NFPA 99 y con válvulas de tres cuerpos, desmontable, en bronce o latón, puertos para manómetros o vacuometros, soldada en sus extremos tapa acrílica, elementos de sujecion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20">
        <v>10.199999999999999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1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125</v>
      </c>
      <c r="B9" s="192"/>
      <c r="C9" s="21">
        <v>1</v>
      </c>
      <c r="D9" s="48"/>
      <c r="E9" s="47"/>
      <c r="F9" s="21"/>
      <c r="G9" s="21"/>
      <c r="H9" s="47">
        <f>+C9</f>
        <v>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1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S23"/>
  <sheetViews>
    <sheetView view="pageBreakPreview" topLeftCell="A4" zoomScaleNormal="100" zoomScaleSheetLayoutView="100" workbookViewId="0">
      <selection activeCell="A9" sqref="A9:B12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+PRESUPUESTO!B60</f>
        <v xml:space="preserve">suministro transporte e instalacón de Salidas para Gases Medicinales. incluye  Salidas para Gases Medicinales Importada de fabricación americana, con doble cheque, codificacion de colores, extension de tuberia tipo K  para soldar, debe cumplir norma NFPA 99 de pared QC  y cieliticas DISS, elementos de sujecion y todo lo necesario para su correcta instalacion. </v>
      </c>
      <c r="B5" s="171"/>
      <c r="C5" s="171"/>
      <c r="D5" s="171"/>
      <c r="E5" s="171"/>
      <c r="F5" s="171"/>
      <c r="G5" s="172"/>
      <c r="H5" s="52" t="s">
        <v>11</v>
      </c>
      <c r="I5" s="20">
        <v>10.3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8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76</v>
      </c>
      <c r="B9" s="192"/>
      <c r="C9" s="21">
        <v>6</v>
      </c>
      <c r="D9" s="48"/>
      <c r="E9" s="47"/>
      <c r="F9" s="21"/>
      <c r="G9" s="21"/>
      <c r="H9" s="47">
        <f>+C9</f>
        <v>6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127</v>
      </c>
      <c r="B10" s="192"/>
      <c r="C10" s="21">
        <v>1</v>
      </c>
      <c r="D10" s="48"/>
      <c r="E10" s="47"/>
      <c r="F10" s="48"/>
      <c r="G10" s="21"/>
      <c r="H10" s="47">
        <f t="shared" ref="H10:H11" si="0">+C10</f>
        <v>1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 t="s">
        <v>95</v>
      </c>
      <c r="B11" s="194"/>
      <c r="C11" s="21">
        <v>1</v>
      </c>
      <c r="D11" s="48"/>
      <c r="E11" s="47"/>
      <c r="F11" s="48"/>
      <c r="G11" s="21"/>
      <c r="H11" s="47">
        <f t="shared" si="0"/>
        <v>1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8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S23"/>
  <sheetViews>
    <sheetView view="pageBreakPreview" topLeftCell="A4" zoomScaleNormal="100" zoomScaleSheetLayoutView="100" workbookViewId="0">
      <selection activeCell="I6" sqref="I6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+PRESUPUESTO!B61</f>
        <v xml:space="preserve">conexión del sisteme nuevo a la red existente. Incluye la conexión del sistema nuevo de gases medicinales al sistema existente. </v>
      </c>
      <c r="B5" s="171"/>
      <c r="C5" s="171"/>
      <c r="D5" s="171"/>
      <c r="E5" s="171"/>
      <c r="F5" s="171"/>
      <c r="G5" s="172"/>
      <c r="H5" s="52" t="s">
        <v>11</v>
      </c>
      <c r="I5" s="20">
        <v>10.4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1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149</v>
      </c>
      <c r="B9" s="192"/>
      <c r="C9" s="21">
        <v>1</v>
      </c>
      <c r="D9" s="48"/>
      <c r="E9" s="47"/>
      <c r="F9" s="21"/>
      <c r="G9" s="21"/>
      <c r="H9" s="47">
        <f>+C9</f>
        <v>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1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22"/>
  <sheetViews>
    <sheetView view="pageBreakPreview" topLeftCell="A4" zoomScaleNormal="100" zoomScaleSheetLayoutView="100" workbookViewId="0">
      <selection activeCell="H11" sqref="H11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+PRESUPUESTO!B8</f>
        <v>Demolición de mampostería en cualquier espesor,incluye herramienta menor, acarreo y acopio interno,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1.3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6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56.4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21</v>
      </c>
      <c r="E8" s="50" t="s">
        <v>17</v>
      </c>
      <c r="F8" s="50"/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74</v>
      </c>
      <c r="B9" s="192"/>
      <c r="C9" s="48">
        <v>3</v>
      </c>
      <c r="D9" s="48">
        <v>6</v>
      </c>
      <c r="E9" s="47">
        <f>+C9*D9</f>
        <v>18</v>
      </c>
      <c r="F9" s="48"/>
      <c r="G9" s="21">
        <v>1</v>
      </c>
      <c r="H9" s="47">
        <f>+E9*G9</f>
        <v>18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x14ac:dyDescent="0.25">
      <c r="A10" s="193" t="s">
        <v>75</v>
      </c>
      <c r="B10" s="194"/>
      <c r="C10" s="48">
        <v>6</v>
      </c>
      <c r="D10" s="48">
        <v>2.5</v>
      </c>
      <c r="E10" s="47">
        <f>+C10*D10</f>
        <v>15</v>
      </c>
      <c r="F10" s="48"/>
      <c r="G10" s="21">
        <v>2</v>
      </c>
      <c r="H10" s="47">
        <f>+E10*G10</f>
        <v>30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1" t="s">
        <v>74</v>
      </c>
      <c r="B11" s="192"/>
      <c r="C11" s="48">
        <v>1</v>
      </c>
      <c r="D11" s="48">
        <v>2.1</v>
      </c>
      <c r="E11" s="47">
        <f>+C11*D11</f>
        <v>2.1</v>
      </c>
      <c r="F11" s="48"/>
      <c r="G11" s="21">
        <v>4</v>
      </c>
      <c r="H11" s="47">
        <f>+E11*G11</f>
        <v>8.4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48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56.4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S23"/>
  <sheetViews>
    <sheetView view="pageBreakPreview" topLeftCell="A4" zoomScaleNormal="100" zoomScaleSheetLayoutView="100" workbookViewId="0">
      <selection activeCell="C10" sqref="C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+PRESUPUESTO!B63</f>
        <v>Suministro, transporte e instalacion de tubería PVC Saniaria de 2", incluye mano de obra, herramientas, limpiador pvc, soldadura, accesorios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11.1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18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130</v>
      </c>
      <c r="B9" s="192"/>
      <c r="C9" s="21">
        <v>18</v>
      </c>
      <c r="D9" s="48"/>
      <c r="E9" s="47"/>
      <c r="F9" s="21"/>
      <c r="G9" s="21"/>
      <c r="H9" s="47">
        <f>+C9</f>
        <v>18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18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S23"/>
  <sheetViews>
    <sheetView view="pageBreakPreview" topLeftCell="A4" zoomScaleNormal="100" zoomScaleSheetLayoutView="100" workbookViewId="0">
      <selection activeCell="A8" sqref="A8:B8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+PRESUPUESTO!B64</f>
        <v>Salida PVC  Sanitaria 2". Incluye mano de obra, herramientas, limpiador pvc, soldadura, accesorios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11.2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8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130</v>
      </c>
      <c r="B9" s="192"/>
      <c r="C9" s="21">
        <v>8</v>
      </c>
      <c r="D9" s="48"/>
      <c r="E9" s="47"/>
      <c r="F9" s="21"/>
      <c r="G9" s="21"/>
      <c r="H9" s="47">
        <f>+C9</f>
        <v>8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8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S23"/>
  <sheetViews>
    <sheetView view="pageBreakPreview" topLeftCell="A4" zoomScaleNormal="100" zoomScaleSheetLayoutView="100" workbookViewId="0">
      <selection activeCell="C10" sqref="C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+PRESUPUESTO!B65</f>
        <v>Suministro, transporte e instalacion de tubería PVC Sanitaria de 4". Incluye mano de obra, herramientas, limpiador pvc, soldadura, accesorios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11.3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25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130</v>
      </c>
      <c r="B9" s="192"/>
      <c r="C9" s="21">
        <v>25</v>
      </c>
      <c r="D9" s="48"/>
      <c r="E9" s="47"/>
      <c r="F9" s="21"/>
      <c r="G9" s="21"/>
      <c r="H9" s="47">
        <f>+C9</f>
        <v>25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25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S23"/>
  <sheetViews>
    <sheetView view="pageBreakPreview" topLeftCell="A4" zoomScaleNormal="100" zoomScaleSheetLayoutView="100" workbookViewId="0">
      <selection activeCell="C10" sqref="C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+PRESUPUESTO!B66</f>
        <v>Salida PVC  Sanitaria 4". Incluye mano de obra, herramientas, limpiador pvc, soldadura, accesorios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11.4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8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130</v>
      </c>
      <c r="B9" s="192"/>
      <c r="C9" s="21">
        <v>8</v>
      </c>
      <c r="D9" s="48"/>
      <c r="E9" s="47"/>
      <c r="F9" s="21"/>
      <c r="G9" s="21"/>
      <c r="H9" s="47">
        <f>+C9</f>
        <v>8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8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S23"/>
  <sheetViews>
    <sheetView view="pageBreakPreview" zoomScaleNormal="100" zoomScaleSheetLayoutView="100" workbookViewId="0">
      <selection activeCell="I6" sqref="I6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+PRESUPUESTO!B67</f>
        <v>Suministro, transporte e instalacion de tubería PVC  Presion de 1/2". Incluye mano de obra, herramientas, limpiador pvc, Soldadura, accesorios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11.5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25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130</v>
      </c>
      <c r="B9" s="192"/>
      <c r="C9" s="21">
        <v>25</v>
      </c>
      <c r="D9" s="48"/>
      <c r="E9" s="47"/>
      <c r="F9" s="21"/>
      <c r="G9" s="21"/>
      <c r="H9" s="47">
        <f>+C9</f>
        <v>25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25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S23"/>
  <sheetViews>
    <sheetView view="pageBreakPreview" topLeftCell="A4" zoomScaleNormal="100" zoomScaleSheetLayoutView="100" workbookViewId="0">
      <selection activeCell="H9" sqref="H9:H12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+PRESUPUESTO!B68</f>
        <v>Salida de tubería PVC  Presion de 1/2". Incluye mano de obra, herramientas, limpiador pvc, Soldadura, accesorios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11.6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15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127</v>
      </c>
      <c r="B9" s="192"/>
      <c r="C9" s="21">
        <v>1</v>
      </c>
      <c r="D9" s="48"/>
      <c r="E9" s="47"/>
      <c r="F9" s="21"/>
      <c r="G9" s="21"/>
      <c r="H9" s="47">
        <f>+C9</f>
        <v>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95</v>
      </c>
      <c r="B10" s="192"/>
      <c r="C10" s="21">
        <v>1</v>
      </c>
      <c r="D10" s="48"/>
      <c r="E10" s="47"/>
      <c r="F10" s="48"/>
      <c r="G10" s="21"/>
      <c r="H10" s="47">
        <f t="shared" ref="H10:H12" si="0">+C10</f>
        <v>1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 t="s">
        <v>126</v>
      </c>
      <c r="B11" s="194"/>
      <c r="C11" s="21">
        <v>1</v>
      </c>
      <c r="D11" s="48"/>
      <c r="E11" s="47"/>
      <c r="F11" s="48"/>
      <c r="G11" s="21"/>
      <c r="H11" s="47">
        <f t="shared" si="0"/>
        <v>1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 t="s">
        <v>130</v>
      </c>
      <c r="B12" s="192"/>
      <c r="C12" s="21">
        <v>12</v>
      </c>
      <c r="D12" s="48"/>
      <c r="E12" s="47"/>
      <c r="F12" s="48"/>
      <c r="G12" s="21"/>
      <c r="H12" s="47">
        <f t="shared" si="0"/>
        <v>12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15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S23"/>
  <sheetViews>
    <sheetView view="pageBreakPreview" topLeftCell="A4" zoomScaleNormal="100" zoomScaleSheetLayoutView="100" workbookViewId="0">
      <selection activeCell="A8" sqref="A8:B8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+PRESUPUESTO!B69</f>
        <v>Suministro, transporte e instalacion de combo sanitario acuaplus o similar. Incluye lavamanos, sanitario, incrustaciones, pedestal, fijacion,mano de obra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11.7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2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153</v>
      </c>
      <c r="B9" s="192"/>
      <c r="C9" s="21">
        <v>2</v>
      </c>
      <c r="D9" s="48"/>
      <c r="E9" s="47"/>
      <c r="F9" s="21"/>
      <c r="G9" s="21"/>
      <c r="H9" s="47">
        <f>+C9</f>
        <v>2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2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S23"/>
  <sheetViews>
    <sheetView view="pageBreakPreview" topLeftCell="A4" zoomScaleNormal="100" zoomScaleSheetLayoutView="100" workbookViewId="0">
      <selection activeCell="A9" sqref="A9:B9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+PRESUPUESTO!B70</f>
        <v>Suministro, transporte e instalacion de orinal. Incluye  fijacion,mano de obra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11.7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2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153</v>
      </c>
      <c r="B9" s="192"/>
      <c r="C9" s="21">
        <v>2</v>
      </c>
      <c r="D9" s="48"/>
      <c r="E9" s="47"/>
      <c r="F9" s="21"/>
      <c r="G9" s="21"/>
      <c r="H9" s="47">
        <f>+C9</f>
        <v>2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2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S23"/>
  <sheetViews>
    <sheetView view="pageBreakPreview" topLeftCell="A4" zoomScaleNormal="100" zoomScaleSheetLayoutView="100" workbookViewId="0">
      <selection activeCell="I6" sqref="I6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+PRESUPUESTO!B71</f>
        <v>Suministro, transporte e instalacion de Lavadero prefabricado. Incluye  fijacion,mano de obra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11.9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1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155</v>
      </c>
      <c r="B9" s="192"/>
      <c r="C9" s="21">
        <v>1</v>
      </c>
      <c r="D9" s="48"/>
      <c r="E9" s="47"/>
      <c r="F9" s="21"/>
      <c r="G9" s="21"/>
      <c r="H9" s="47">
        <f>+C9</f>
        <v>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1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S23"/>
  <sheetViews>
    <sheetView view="pageBreakPreview" topLeftCell="A4" zoomScaleNormal="100" zoomScaleSheetLayoutView="100" workbookViewId="0">
      <selection activeCell="A11" sqref="A11:B11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+PRESUPUESTO!B72</f>
        <v>Suministro, transporte e instalación de rejilla plástica de piso de 3x2" para desagüe de 2". Incluye suministro, transporte de los materiales y todos los elementos necesarios para su correcta instalación.</v>
      </c>
      <c r="B5" s="171"/>
      <c r="C5" s="171"/>
      <c r="D5" s="171"/>
      <c r="E5" s="171"/>
      <c r="F5" s="171"/>
      <c r="G5" s="172"/>
      <c r="H5" s="52" t="s">
        <v>11</v>
      </c>
      <c r="I5" s="71">
        <v>11.1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7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130</v>
      </c>
      <c r="B9" s="192"/>
      <c r="C9" s="21">
        <v>3</v>
      </c>
      <c r="D9" s="48"/>
      <c r="E9" s="47"/>
      <c r="F9" s="21"/>
      <c r="G9" s="21"/>
      <c r="H9" s="47">
        <f>+C9</f>
        <v>3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 t="s">
        <v>131</v>
      </c>
      <c r="B10" s="192"/>
      <c r="C10" s="21">
        <v>4</v>
      </c>
      <c r="D10" s="48"/>
      <c r="E10" s="47"/>
      <c r="F10" s="48"/>
      <c r="G10" s="21"/>
      <c r="H10" s="47">
        <f t="shared" ref="H10" si="0">+C10</f>
        <v>4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7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22"/>
  <sheetViews>
    <sheetView view="pageBreakPreview" zoomScaleNormal="100" zoomScaleSheetLayoutView="100" workbookViewId="0">
      <selection activeCell="H10" sqref="H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+PRESUPUESTO!B10</f>
        <v>Excavacion manual de 0 a 2 metros en material heterogeneo.  incluye herramienta menor, acarreo y acopio interno,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2.1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25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19.2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72</v>
      </c>
      <c r="F8" s="50" t="s">
        <v>26</v>
      </c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71</v>
      </c>
      <c r="B9" s="192"/>
      <c r="C9" s="48">
        <v>13</v>
      </c>
      <c r="D9" s="48">
        <v>6</v>
      </c>
      <c r="E9" s="47">
        <v>0.15</v>
      </c>
      <c r="F9" s="48">
        <f>+C9*D9*E9</f>
        <v>11.7</v>
      </c>
      <c r="G9" s="21">
        <v>1</v>
      </c>
      <c r="H9" s="47">
        <f>+F9*G9</f>
        <v>11.7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x14ac:dyDescent="0.25">
      <c r="A10" s="193" t="s">
        <v>73</v>
      </c>
      <c r="B10" s="194"/>
      <c r="C10" s="48">
        <v>25</v>
      </c>
      <c r="D10" s="48">
        <v>0.6</v>
      </c>
      <c r="E10" s="47">
        <v>0.5</v>
      </c>
      <c r="F10" s="48">
        <f>+C10*D10*E10</f>
        <v>7.5</v>
      </c>
      <c r="G10" s="21">
        <v>1</v>
      </c>
      <c r="H10" s="47">
        <f>+F10*G10</f>
        <v>7.5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1"/>
      <c r="B11" s="192"/>
      <c r="C11" s="48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48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19.2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S23"/>
  <sheetViews>
    <sheetView view="pageBreakPreview" topLeftCell="A4" zoomScaleNormal="100" zoomScaleSheetLayoutView="100" workbookViewId="0">
      <selection activeCell="C10" sqref="C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+PRESUPUESTO!B73</f>
        <v>Construccion de caja de inspeccion en concreto de 3000PSI, dimensiones 50cmx50cm, Incluye Herraje, tapa en concreto, materiales, herramientas y demas elementos para su correcta ejecucion</v>
      </c>
      <c r="B5" s="171"/>
      <c r="C5" s="171"/>
      <c r="D5" s="171"/>
      <c r="E5" s="171"/>
      <c r="F5" s="171"/>
      <c r="G5" s="172"/>
      <c r="H5" s="52" t="s">
        <v>11</v>
      </c>
      <c r="I5" s="71">
        <v>11.11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1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73</v>
      </c>
      <c r="B9" s="192"/>
      <c r="C9" s="21">
        <v>1</v>
      </c>
      <c r="D9" s="48"/>
      <c r="E9" s="47"/>
      <c r="F9" s="21"/>
      <c r="G9" s="21"/>
      <c r="H9" s="47">
        <f>+C9</f>
        <v>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1"/>
      <c r="B10" s="192"/>
      <c r="C10" s="21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1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S23"/>
  <sheetViews>
    <sheetView view="pageBreakPreview" topLeftCell="A4" zoomScaleNormal="100" zoomScaleSheetLayoutView="100" workbookViewId="0">
      <selection activeCell="H17" sqref="H17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+PRESUPUESTO!B74</f>
        <v>Suministro, transporte e instalacion de Lavamanos en acero inoxidable. Incluye estructura y un entrepaño, fijacion,mano de obra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71">
        <v>11.11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2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3" t="s">
        <v>127</v>
      </c>
      <c r="B9" s="194"/>
      <c r="C9" s="21">
        <v>1</v>
      </c>
      <c r="D9" s="48"/>
      <c r="E9" s="47"/>
      <c r="F9" s="21"/>
      <c r="G9" s="21"/>
      <c r="H9" s="47">
        <f>+C9</f>
        <v>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3" t="s">
        <v>95</v>
      </c>
      <c r="B10" s="194"/>
      <c r="C10" s="21">
        <v>1</v>
      </c>
      <c r="D10" s="48"/>
      <c r="E10" s="47"/>
      <c r="F10" s="48"/>
      <c r="G10" s="21"/>
      <c r="H10" s="47">
        <f>+C10</f>
        <v>1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21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2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S23"/>
  <sheetViews>
    <sheetView view="pageBreakPreview" topLeftCell="A4" zoomScaleNormal="100" zoomScaleSheetLayoutView="100" workbookViewId="0">
      <selection activeCell="K17" sqref="K17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+PRESUPUESTO!B75</f>
        <v>Suministro, transporte e instalacion de meson en  acero inoxidable. Incluye  fijacion, 1 entrepaño,mano de obra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71">
        <v>11.13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2.4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3" t="s">
        <v>159</v>
      </c>
      <c r="B9" s="194"/>
      <c r="C9" s="72">
        <v>1.2</v>
      </c>
      <c r="D9" s="48"/>
      <c r="E9" s="47"/>
      <c r="F9" s="21"/>
      <c r="G9" s="21"/>
      <c r="H9" s="47">
        <f>+C9</f>
        <v>1.2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3" t="s">
        <v>160</v>
      </c>
      <c r="B10" s="194"/>
      <c r="C10" s="72">
        <v>1.2</v>
      </c>
      <c r="D10" s="48"/>
      <c r="E10" s="47"/>
      <c r="F10" s="48"/>
      <c r="G10" s="21"/>
      <c r="H10" s="47">
        <f>+C10</f>
        <v>1.2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72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2.4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S23"/>
  <sheetViews>
    <sheetView view="pageBreakPreview" topLeftCell="A4" zoomScaleNormal="100" zoomScaleSheetLayoutView="100" workbookViewId="0">
      <selection activeCell="L13" sqref="L13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+PRESUPUESTO!B77</f>
        <v>Suministro, transporte e instalacion de fachada, vidrio templado de 10mm  , Incluye silicona, anclajes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12.1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22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31.75</v>
      </c>
      <c r="J7" s="8"/>
    </row>
    <row r="8" spans="1:19" ht="15.75" thickBot="1" x14ac:dyDescent="0.3">
      <c r="A8" s="176" t="s">
        <v>14</v>
      </c>
      <c r="B8" s="177"/>
      <c r="C8" s="50" t="s">
        <v>15</v>
      </c>
      <c r="D8" s="50" t="s">
        <v>21</v>
      </c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3" t="s">
        <v>76</v>
      </c>
      <c r="B9" s="194"/>
      <c r="C9" s="72">
        <v>8.1999999999999993</v>
      </c>
      <c r="D9" s="48">
        <v>2.5</v>
      </c>
      <c r="E9" s="47"/>
      <c r="F9" s="21"/>
      <c r="G9" s="21"/>
      <c r="H9" s="47">
        <f>+C9*D9</f>
        <v>20.5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3" t="s">
        <v>128</v>
      </c>
      <c r="B10" s="194"/>
      <c r="C10" s="72">
        <v>4.5</v>
      </c>
      <c r="D10" s="48">
        <v>2.5</v>
      </c>
      <c r="E10" s="47"/>
      <c r="F10" s="48"/>
      <c r="G10" s="21"/>
      <c r="H10" s="47">
        <f>+C10*D10</f>
        <v>11.25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72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31.75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S23"/>
  <sheetViews>
    <sheetView view="pageBreakPreview" topLeftCell="A4" zoomScaleNormal="100" zoomScaleSheetLayoutView="100" workbookViewId="0">
      <selection activeCell="H11" sqref="H11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+PRESUPUESTO!B78</f>
        <v>Suministro, transporte e instalacion de ventana en aluminio anonizado con sandblasting, dimensiones 1.5mx0.55m, Incluye silicona, anclajes y demas elementos para su correcta instalación</v>
      </c>
      <c r="B5" s="171"/>
      <c r="C5" s="171"/>
      <c r="D5" s="171"/>
      <c r="E5" s="171"/>
      <c r="F5" s="171"/>
      <c r="G5" s="172"/>
      <c r="H5" s="52" t="s">
        <v>11</v>
      </c>
      <c r="I5" s="20">
        <v>12.2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3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3" t="s">
        <v>162</v>
      </c>
      <c r="B9" s="194"/>
      <c r="C9" s="72">
        <v>1</v>
      </c>
      <c r="D9" s="48"/>
      <c r="E9" s="47"/>
      <c r="F9" s="21"/>
      <c r="G9" s="21"/>
      <c r="H9" s="47">
        <f>+C9</f>
        <v>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3" t="s">
        <v>95</v>
      </c>
      <c r="B10" s="194"/>
      <c r="C10" s="72">
        <v>1</v>
      </c>
      <c r="D10" s="48"/>
      <c r="E10" s="47"/>
      <c r="F10" s="48"/>
      <c r="G10" s="21"/>
      <c r="H10" s="47">
        <f>+C10</f>
        <v>1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 t="s">
        <v>126</v>
      </c>
      <c r="B11" s="194"/>
      <c r="C11" s="72">
        <v>1</v>
      </c>
      <c r="D11" s="48"/>
      <c r="E11" s="47"/>
      <c r="F11" s="48"/>
      <c r="G11" s="21"/>
      <c r="H11" s="47">
        <f>+C11</f>
        <v>1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3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S23"/>
  <sheetViews>
    <sheetView view="pageBreakPreview" topLeftCell="A4" zoomScaleNormal="100" zoomScaleSheetLayoutView="100" workbookViewId="0">
      <selection activeCell="D9" sqref="D9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+PRESUPUESTO!B79</f>
        <v>Suministro, transporte e instalacion de ventana tipo persiana fija en aluminio anonizado, dimensiones 0.6mx0.4m. Incluye silicona, anclajes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12.3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1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3" t="s">
        <v>163</v>
      </c>
      <c r="B9" s="194"/>
      <c r="C9" s="72">
        <v>1</v>
      </c>
      <c r="D9" s="48"/>
      <c r="E9" s="47"/>
      <c r="F9" s="21"/>
      <c r="G9" s="21"/>
      <c r="H9" s="47">
        <f>+C9</f>
        <v>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3"/>
      <c r="B10" s="194"/>
      <c r="C10" s="72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72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1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S23"/>
  <sheetViews>
    <sheetView view="pageBreakPreview" topLeftCell="A4" zoomScaleNormal="100" zoomScaleSheetLayoutView="100" workbookViewId="0">
      <selection activeCell="H9" sqref="H9:H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+PRESUPUESTO!B80</f>
        <v>Suministro, transporte e instalacion de puerta en aluminio con visor vertical en vidrio templado de 5mm, dimensiones 1.45mx2.1m, Incluye chapa de perilla tipo alcoba, silicona, anclajes y demas elementos para su correcta instalación</v>
      </c>
      <c r="B5" s="171"/>
      <c r="C5" s="171"/>
      <c r="D5" s="171"/>
      <c r="E5" s="171"/>
      <c r="F5" s="171"/>
      <c r="G5" s="172"/>
      <c r="H5" s="52" t="s">
        <v>11</v>
      </c>
      <c r="I5" s="20">
        <v>12.4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2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3" t="s">
        <v>164</v>
      </c>
      <c r="B9" s="194"/>
      <c r="C9" s="72">
        <v>1</v>
      </c>
      <c r="D9" s="48"/>
      <c r="E9" s="47"/>
      <c r="F9" s="21"/>
      <c r="G9" s="21"/>
      <c r="H9" s="47">
        <f>+C9</f>
        <v>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3" t="s">
        <v>165</v>
      </c>
      <c r="B10" s="194"/>
      <c r="C10" s="72">
        <v>1</v>
      </c>
      <c r="D10" s="48"/>
      <c r="E10" s="47"/>
      <c r="F10" s="48"/>
      <c r="G10" s="21"/>
      <c r="H10" s="47">
        <f>+C10</f>
        <v>1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72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2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S23"/>
  <sheetViews>
    <sheetView view="pageBreakPreview" topLeftCell="A4" zoomScaleNormal="100" zoomScaleSheetLayoutView="100" workbookViewId="0">
      <selection activeCell="C11" sqref="C11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+PRESUPUESTO!B81</f>
        <v>Suministro, transporte e instalacion de puerta en aluminio, con apuertura a una ala, dimensiones 0.8mx2.1m, Incluye chapa de bola tipo alcoba, silicona, anclajes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12.5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4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3" t="s">
        <v>130</v>
      </c>
      <c r="B9" s="194"/>
      <c r="C9" s="72">
        <v>3</v>
      </c>
      <c r="D9" s="48"/>
      <c r="E9" s="47"/>
      <c r="F9" s="21"/>
      <c r="G9" s="21"/>
      <c r="H9" s="47">
        <f>+C9</f>
        <v>3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3" t="s">
        <v>155</v>
      </c>
      <c r="B10" s="194"/>
      <c r="C10" s="72">
        <v>1</v>
      </c>
      <c r="D10" s="48"/>
      <c r="E10" s="47"/>
      <c r="F10" s="48"/>
      <c r="G10" s="21"/>
      <c r="H10" s="47">
        <f>+C10</f>
        <v>1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/>
      <c r="B11" s="194"/>
      <c r="C11" s="72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/>
      <c r="B12" s="192"/>
      <c r="C12" s="21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4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S23"/>
  <sheetViews>
    <sheetView view="pageBreakPreview" topLeftCell="A4" zoomScaleNormal="100" zoomScaleSheetLayoutView="100" workbookViewId="0">
      <selection activeCell="H13" sqref="H13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+PRESUPUESTO!B82</f>
        <v>Suministro, transporte e instalacion de puerta en aluminio, con apertura a una ala, dimensiones 1mx2.1m, Incluye chapa de perilla tipo alcoba, silicona, anclajes y demas elementos para su correcta instalacion</v>
      </c>
      <c r="B5" s="171"/>
      <c r="C5" s="171"/>
      <c r="D5" s="171"/>
      <c r="E5" s="171"/>
      <c r="F5" s="171"/>
      <c r="G5" s="172"/>
      <c r="H5" s="52" t="s">
        <v>11</v>
      </c>
      <c r="I5" s="20">
        <v>12.6</v>
      </c>
      <c r="J5" s="5"/>
    </row>
    <row r="6" spans="1:19" ht="24" customHeight="1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33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G23</f>
        <v>4</v>
      </c>
      <c r="J7" s="8"/>
    </row>
    <row r="8" spans="1:19" ht="15.75" thickBot="1" x14ac:dyDescent="0.3">
      <c r="A8" s="176" t="s">
        <v>14</v>
      </c>
      <c r="B8" s="177"/>
      <c r="C8" s="50" t="s">
        <v>3</v>
      </c>
      <c r="D8" s="50"/>
      <c r="E8" s="50"/>
      <c r="F8" s="50"/>
      <c r="G8" s="50"/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3" t="s">
        <v>168</v>
      </c>
      <c r="B9" s="194"/>
      <c r="C9" s="21">
        <v>1</v>
      </c>
      <c r="D9" s="48"/>
      <c r="E9" s="47"/>
      <c r="F9" s="21"/>
      <c r="G9" s="21"/>
      <c r="H9" s="47">
        <f>+C9</f>
        <v>1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ht="15" customHeight="1" x14ac:dyDescent="0.25">
      <c r="A10" s="193" t="s">
        <v>95</v>
      </c>
      <c r="B10" s="194"/>
      <c r="C10" s="21">
        <v>1</v>
      </c>
      <c r="D10" s="48"/>
      <c r="E10" s="47"/>
      <c r="F10" s="48"/>
      <c r="G10" s="21"/>
      <c r="H10" s="47">
        <f>+C10</f>
        <v>1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3" t="s">
        <v>129</v>
      </c>
      <c r="B11" s="194"/>
      <c r="C11" s="21">
        <v>1</v>
      </c>
      <c r="D11" s="48"/>
      <c r="E11" s="47"/>
      <c r="F11" s="48"/>
      <c r="G11" s="21"/>
      <c r="H11" s="47">
        <f t="shared" ref="H11:H12" si="0">+C11</f>
        <v>1</v>
      </c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1" t="s">
        <v>169</v>
      </c>
      <c r="B12" s="192"/>
      <c r="C12" s="21">
        <v>1</v>
      </c>
      <c r="D12" s="48"/>
      <c r="E12" s="47"/>
      <c r="F12" s="48"/>
      <c r="G12" s="21"/>
      <c r="H12" s="47">
        <f t="shared" si="0"/>
        <v>1</v>
      </c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1"/>
      <c r="B13" s="192"/>
      <c r="C13" s="21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21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21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1"/>
      <c r="B16" s="192"/>
      <c r="C16" s="21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ht="23.25" customHeight="1" x14ac:dyDescent="0.25">
      <c r="A17" s="191"/>
      <c r="B17" s="192"/>
      <c r="C17" s="21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ht="23.25" customHeight="1" x14ac:dyDescent="0.25">
      <c r="A18" s="191"/>
      <c r="B18" s="192"/>
      <c r="C18" s="21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1"/>
      <c r="B19" s="192"/>
      <c r="C19" s="21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3"/>
      <c r="B20" s="194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x14ac:dyDescent="0.25">
      <c r="A21" s="191"/>
      <c r="B21" s="192"/>
      <c r="C21" s="48"/>
      <c r="D21" s="48"/>
      <c r="E21" s="47"/>
      <c r="F21" s="48"/>
      <c r="G21" s="21"/>
      <c r="H21" s="47"/>
      <c r="I21" s="14"/>
      <c r="J21" s="13"/>
      <c r="L21" s="16"/>
      <c r="M21" s="16"/>
      <c r="N21" s="17"/>
      <c r="O21" s="15"/>
      <c r="P21" s="3"/>
      <c r="Q21" s="3"/>
      <c r="R21" s="3"/>
      <c r="S21" s="13"/>
    </row>
    <row r="22" spans="1:19" ht="15.75" thickBot="1" x14ac:dyDescent="0.3">
      <c r="A22" s="193"/>
      <c r="B22" s="194"/>
      <c r="C22" s="48"/>
      <c r="D22" s="48"/>
      <c r="E22" s="48"/>
      <c r="F22" s="48"/>
      <c r="G22" s="48"/>
      <c r="H22" s="48"/>
      <c r="I22" s="14"/>
      <c r="J22" s="13"/>
      <c r="P22" s="3"/>
      <c r="Q22" s="3"/>
      <c r="R22" s="3"/>
      <c r="S22" s="13"/>
    </row>
    <row r="23" spans="1:19" ht="15.75" thickBot="1" x14ac:dyDescent="0.3">
      <c r="A23" s="195"/>
      <c r="B23" s="196"/>
      <c r="C23" s="196"/>
      <c r="D23" s="197"/>
      <c r="E23" s="187" t="s">
        <v>18</v>
      </c>
      <c r="F23" s="188"/>
      <c r="G23" s="189">
        <f>SUM(H9:H22)</f>
        <v>4</v>
      </c>
      <c r="H23" s="190"/>
      <c r="I23" s="19"/>
      <c r="J23" s="18"/>
    </row>
  </sheetData>
  <mergeCells count="24">
    <mergeCell ref="A13:B13"/>
    <mergeCell ref="A1:A3"/>
    <mergeCell ref="B1:C3"/>
    <mergeCell ref="D1:H3"/>
    <mergeCell ref="I2:I3"/>
    <mergeCell ref="A4:I4"/>
    <mergeCell ref="A5:G7"/>
    <mergeCell ref="A8:B8"/>
    <mergeCell ref="A9:B9"/>
    <mergeCell ref="A10:B10"/>
    <mergeCell ref="A11:B11"/>
    <mergeCell ref="A12:B12"/>
    <mergeCell ref="G23:H2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D23"/>
    <mergeCell ref="E23:F23"/>
  </mergeCells>
  <pageMargins left="0.7" right="0.7" top="0.75" bottom="0.75" header="0.3" footer="0.3"/>
  <pageSetup scale="8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22"/>
  <sheetViews>
    <sheetView view="pageBreakPreview" zoomScaleNormal="100" zoomScaleSheetLayoutView="100" workbookViewId="0">
      <selection activeCell="H10" sqref="H10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+PRESUPUESTO!B11</f>
        <v xml:space="preserve">Botada y disposicion de escombros, materiales de excavacion y sobrantes. </v>
      </c>
      <c r="B5" s="171"/>
      <c r="C5" s="171"/>
      <c r="D5" s="171"/>
      <c r="E5" s="171"/>
      <c r="F5" s="171"/>
      <c r="G5" s="172"/>
      <c r="H5" s="52" t="s">
        <v>11</v>
      </c>
      <c r="I5" s="20">
        <v>2.2000000000000002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25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11.856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72</v>
      </c>
      <c r="F8" s="50" t="s">
        <v>26</v>
      </c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78</v>
      </c>
      <c r="B9" s="192"/>
      <c r="C9" s="48">
        <v>13.5</v>
      </c>
      <c r="D9" s="48">
        <v>6</v>
      </c>
      <c r="E9" s="47">
        <v>0.02</v>
      </c>
      <c r="F9" s="48">
        <f>+C9*D9*E9*1.3</f>
        <v>2.1060000000000003</v>
      </c>
      <c r="G9" s="21">
        <v>1</v>
      </c>
      <c r="H9" s="47">
        <f>+F9*G9</f>
        <v>2.1060000000000003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x14ac:dyDescent="0.25">
      <c r="A10" s="193" t="s">
        <v>79</v>
      </c>
      <c r="B10" s="194"/>
      <c r="C10" s="48">
        <v>25</v>
      </c>
      <c r="D10" s="48">
        <v>0.6</v>
      </c>
      <c r="E10" s="47">
        <v>0.5</v>
      </c>
      <c r="F10" s="48">
        <f>+C10*D10*E10*1.3</f>
        <v>9.75</v>
      </c>
      <c r="G10" s="21">
        <v>1</v>
      </c>
      <c r="H10" s="47">
        <f>+F10*G10</f>
        <v>9.75</v>
      </c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1"/>
      <c r="B11" s="192"/>
      <c r="C11" s="48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48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11.856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S22"/>
  <sheetViews>
    <sheetView view="pageBreakPreview" zoomScaleNormal="100" zoomScaleSheetLayoutView="100" workbookViewId="0">
      <selection activeCell="H9" sqref="H9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+PRESUPUESTO!B13</f>
        <v>Concreto de 3000PSI para vigas de fundacion. Incluye,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3.1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25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1.1212499999999999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72</v>
      </c>
      <c r="F8" s="50" t="s">
        <v>26</v>
      </c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80</v>
      </c>
      <c r="B9" s="192"/>
      <c r="C9" s="48">
        <f>6-1.4</f>
        <v>4.5999999999999996</v>
      </c>
      <c r="D9" s="48">
        <v>0.25</v>
      </c>
      <c r="E9" s="47">
        <v>0.25</v>
      </c>
      <c r="F9" s="48">
        <f>+C9*D9*E9*1.3</f>
        <v>0.37374999999999997</v>
      </c>
      <c r="G9" s="21">
        <v>3</v>
      </c>
      <c r="H9" s="47">
        <f>+F9*G9</f>
        <v>1.1212499999999999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x14ac:dyDescent="0.25">
      <c r="A10" s="193"/>
      <c r="B10" s="194"/>
      <c r="C10" s="48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1"/>
      <c r="B11" s="192"/>
      <c r="C11" s="48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48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1.1212499999999999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S22"/>
  <sheetViews>
    <sheetView view="pageBreakPreview" zoomScaleNormal="100" zoomScaleSheetLayoutView="100" workbookViewId="0">
      <selection activeCell="I6" sqref="I6"/>
    </sheetView>
  </sheetViews>
  <sheetFormatPr baseColWidth="10" defaultColWidth="11.5703125" defaultRowHeight="15" x14ac:dyDescent="0.25"/>
  <cols>
    <col min="1" max="7" width="11.5703125" style="23"/>
    <col min="8" max="8" width="15.42578125" style="23" bestFit="1" customWidth="1"/>
    <col min="9" max="9" width="17.42578125" style="23" bestFit="1" customWidth="1"/>
    <col min="10" max="16384" width="11.5703125" style="23"/>
  </cols>
  <sheetData>
    <row r="1" spans="1:19" ht="15.75" thickBot="1" x14ac:dyDescent="0.3">
      <c r="A1" s="178"/>
      <c r="B1" s="181" t="s">
        <v>20</v>
      </c>
      <c r="C1" s="182"/>
      <c r="D1" s="156" t="s">
        <v>10</v>
      </c>
      <c r="E1" s="157"/>
      <c r="F1" s="157"/>
      <c r="G1" s="157"/>
      <c r="H1" s="158"/>
      <c r="I1" s="54" t="s">
        <v>9</v>
      </c>
      <c r="J1" s="1"/>
    </row>
    <row r="2" spans="1:19" x14ac:dyDescent="0.25">
      <c r="A2" s="179"/>
      <c r="B2" s="183"/>
      <c r="C2" s="184"/>
      <c r="D2" s="159"/>
      <c r="E2" s="160"/>
      <c r="F2" s="160"/>
      <c r="G2" s="160"/>
      <c r="H2" s="161"/>
      <c r="I2" s="165"/>
      <c r="J2" s="2"/>
    </row>
    <row r="3" spans="1:19" ht="15.75" thickBot="1" x14ac:dyDescent="0.3">
      <c r="A3" s="180"/>
      <c r="B3" s="185"/>
      <c r="C3" s="186"/>
      <c r="D3" s="162"/>
      <c r="E3" s="163"/>
      <c r="F3" s="163"/>
      <c r="G3" s="163"/>
      <c r="H3" s="164"/>
      <c r="I3" s="166"/>
      <c r="J3" s="3"/>
    </row>
    <row r="4" spans="1:19" ht="25.5" customHeight="1" thickBot="1" x14ac:dyDescent="0.3">
      <c r="A4" s="167" t="s">
        <v>77</v>
      </c>
      <c r="B4" s="168"/>
      <c r="C4" s="168"/>
      <c r="D4" s="168"/>
      <c r="E4" s="168"/>
      <c r="F4" s="168"/>
      <c r="G4" s="168"/>
      <c r="H4" s="168"/>
      <c r="I4" s="169"/>
      <c r="J4" s="4"/>
    </row>
    <row r="5" spans="1:19" ht="15.75" thickBot="1" x14ac:dyDescent="0.3">
      <c r="A5" s="170" t="str">
        <f>+PRESUPUESTO!B14</f>
        <v>Concreto de 3000PSI para columna. Incluye, materiales, herramienta, mano de obra y demas elementos para la correcta ejecucion de la actividad</v>
      </c>
      <c r="B5" s="171"/>
      <c r="C5" s="171"/>
      <c r="D5" s="171"/>
      <c r="E5" s="171"/>
      <c r="F5" s="171"/>
      <c r="G5" s="172"/>
      <c r="H5" s="52" t="s">
        <v>11</v>
      </c>
      <c r="I5" s="20">
        <v>3.2</v>
      </c>
      <c r="J5" s="5"/>
    </row>
    <row r="6" spans="1:19" ht="15.75" thickBot="1" x14ac:dyDescent="0.3">
      <c r="A6" s="173"/>
      <c r="B6" s="174"/>
      <c r="C6" s="174"/>
      <c r="D6" s="174"/>
      <c r="E6" s="174"/>
      <c r="F6" s="174"/>
      <c r="G6" s="175"/>
      <c r="H6" s="52" t="s">
        <v>12</v>
      </c>
      <c r="I6" s="6" t="s">
        <v>25</v>
      </c>
      <c r="J6" s="5"/>
    </row>
    <row r="7" spans="1:19" ht="15.75" thickBot="1" x14ac:dyDescent="0.3">
      <c r="A7" s="173"/>
      <c r="B7" s="174"/>
      <c r="C7" s="174"/>
      <c r="D7" s="174"/>
      <c r="E7" s="174"/>
      <c r="F7" s="174"/>
      <c r="G7" s="175"/>
      <c r="H7" s="53" t="s">
        <v>13</v>
      </c>
      <c r="I7" s="7">
        <f>G22</f>
        <v>0.3276</v>
      </c>
      <c r="J7" s="8"/>
    </row>
    <row r="8" spans="1:19" ht="15.75" thickBot="1" x14ac:dyDescent="0.3">
      <c r="A8" s="176" t="s">
        <v>14</v>
      </c>
      <c r="B8" s="177"/>
      <c r="C8" s="49" t="s">
        <v>15</v>
      </c>
      <c r="D8" s="50" t="s">
        <v>16</v>
      </c>
      <c r="E8" s="50" t="s">
        <v>72</v>
      </c>
      <c r="F8" s="50" t="s">
        <v>26</v>
      </c>
      <c r="G8" s="50" t="s">
        <v>3</v>
      </c>
      <c r="H8" s="50" t="s">
        <v>18</v>
      </c>
      <c r="I8" s="51" t="s">
        <v>19</v>
      </c>
      <c r="J8" s="9"/>
      <c r="L8" s="10"/>
      <c r="M8" s="11"/>
      <c r="N8" s="12"/>
    </row>
    <row r="9" spans="1:19" ht="22.5" customHeight="1" x14ac:dyDescent="0.25">
      <c r="A9" s="191" t="s">
        <v>81</v>
      </c>
      <c r="B9" s="192"/>
      <c r="C9" s="48">
        <v>2.1</v>
      </c>
      <c r="D9" s="48">
        <v>0.2</v>
      </c>
      <c r="E9" s="47">
        <v>0.15</v>
      </c>
      <c r="F9" s="48">
        <f>+C9*D9*E9*1.3</f>
        <v>8.1900000000000001E-2</v>
      </c>
      <c r="G9" s="21">
        <v>4</v>
      </c>
      <c r="H9" s="47">
        <f>+F9*G9</f>
        <v>0.3276</v>
      </c>
      <c r="I9" s="14"/>
      <c r="J9" s="13"/>
      <c r="L9" s="16"/>
      <c r="M9" s="16"/>
      <c r="N9" s="17"/>
      <c r="O9" s="15"/>
      <c r="P9" s="3"/>
      <c r="Q9" s="3"/>
      <c r="R9" s="3"/>
      <c r="S9" s="13"/>
    </row>
    <row r="10" spans="1:19" x14ac:dyDescent="0.25">
      <c r="A10" s="193"/>
      <c r="B10" s="194"/>
      <c r="C10" s="48"/>
      <c r="D10" s="48"/>
      <c r="E10" s="47"/>
      <c r="F10" s="48"/>
      <c r="G10" s="21"/>
      <c r="H10" s="47"/>
      <c r="I10" s="14"/>
      <c r="J10" s="13"/>
      <c r="L10" s="16"/>
      <c r="M10" s="16"/>
      <c r="N10" s="17"/>
      <c r="O10" s="15"/>
      <c r="P10" s="3"/>
      <c r="Q10" s="3"/>
      <c r="R10" s="3"/>
      <c r="S10" s="13"/>
    </row>
    <row r="11" spans="1:19" x14ac:dyDescent="0.25">
      <c r="A11" s="191"/>
      <c r="B11" s="192"/>
      <c r="C11" s="48"/>
      <c r="D11" s="48"/>
      <c r="E11" s="47"/>
      <c r="F11" s="48"/>
      <c r="G11" s="21"/>
      <c r="H11" s="47"/>
      <c r="I11" s="14"/>
      <c r="J11" s="13"/>
      <c r="L11" s="16"/>
      <c r="M11" s="16"/>
      <c r="N11" s="17"/>
      <c r="O11" s="15"/>
      <c r="P11" s="3"/>
      <c r="Q11" s="3"/>
      <c r="R11" s="3"/>
      <c r="S11" s="13"/>
    </row>
    <row r="12" spans="1:19" x14ac:dyDescent="0.25">
      <c r="A12" s="193"/>
      <c r="B12" s="194"/>
      <c r="C12" s="48"/>
      <c r="D12" s="48"/>
      <c r="E12" s="47"/>
      <c r="F12" s="48"/>
      <c r="G12" s="21"/>
      <c r="H12" s="47"/>
      <c r="I12" s="14"/>
      <c r="J12" s="13"/>
      <c r="L12" s="16"/>
      <c r="M12" s="16"/>
      <c r="N12" s="17"/>
      <c r="O12" s="15"/>
      <c r="P12" s="3"/>
      <c r="Q12" s="3"/>
      <c r="R12" s="3"/>
      <c r="S12" s="13"/>
    </row>
    <row r="13" spans="1:19" x14ac:dyDescent="0.25">
      <c r="A13" s="193"/>
      <c r="B13" s="194"/>
      <c r="C13" s="48"/>
      <c r="D13" s="48"/>
      <c r="E13" s="47"/>
      <c r="F13" s="48"/>
      <c r="G13" s="21"/>
      <c r="H13" s="47"/>
      <c r="I13" s="14"/>
      <c r="J13" s="13"/>
      <c r="L13" s="16"/>
      <c r="M13" s="16"/>
      <c r="N13" s="17"/>
      <c r="O13" s="15"/>
      <c r="P13" s="3"/>
      <c r="Q13" s="3"/>
      <c r="R13" s="3"/>
      <c r="S13" s="13"/>
    </row>
    <row r="14" spans="1:19" x14ac:dyDescent="0.25">
      <c r="A14" s="193"/>
      <c r="B14" s="194"/>
      <c r="C14" s="48"/>
      <c r="D14" s="48"/>
      <c r="E14" s="47"/>
      <c r="F14" s="48"/>
      <c r="G14" s="21"/>
      <c r="H14" s="47"/>
      <c r="I14" s="14"/>
      <c r="J14" s="13"/>
      <c r="L14" s="16"/>
      <c r="M14" s="16"/>
      <c r="N14" s="17"/>
      <c r="O14" s="15"/>
      <c r="P14" s="3"/>
      <c r="Q14" s="3"/>
      <c r="R14" s="3"/>
      <c r="S14" s="13"/>
    </row>
    <row r="15" spans="1:19" x14ac:dyDescent="0.25">
      <c r="A15" s="193"/>
      <c r="B15" s="194"/>
      <c r="C15" s="48"/>
      <c r="D15" s="48"/>
      <c r="E15" s="47"/>
      <c r="F15" s="48"/>
      <c r="G15" s="21"/>
      <c r="H15" s="47"/>
      <c r="I15" s="14"/>
      <c r="J15" s="13"/>
      <c r="L15" s="16"/>
      <c r="M15" s="16"/>
      <c r="N15" s="17"/>
      <c r="O15" s="15"/>
      <c r="P15" s="3"/>
      <c r="Q15" s="3"/>
      <c r="R15" s="3"/>
      <c r="S15" s="13"/>
    </row>
    <row r="16" spans="1:19" x14ac:dyDescent="0.25">
      <c r="A16" s="193"/>
      <c r="B16" s="194"/>
      <c r="C16" s="48"/>
      <c r="D16" s="48"/>
      <c r="E16" s="47"/>
      <c r="F16" s="48"/>
      <c r="G16" s="21"/>
      <c r="H16" s="47"/>
      <c r="I16" s="14"/>
      <c r="J16" s="13"/>
      <c r="L16" s="16"/>
      <c r="M16" s="16"/>
      <c r="N16" s="17"/>
      <c r="O16" s="15"/>
      <c r="P16" s="3"/>
      <c r="Q16" s="3"/>
      <c r="R16" s="3"/>
      <c r="S16" s="13"/>
    </row>
    <row r="17" spans="1:19" x14ac:dyDescent="0.25">
      <c r="A17" s="193"/>
      <c r="B17" s="194"/>
      <c r="C17" s="48"/>
      <c r="D17" s="48"/>
      <c r="E17" s="47"/>
      <c r="F17" s="48"/>
      <c r="G17" s="21"/>
      <c r="H17" s="47"/>
      <c r="I17" s="14"/>
      <c r="J17" s="13"/>
      <c r="L17" s="16"/>
      <c r="M17" s="16"/>
      <c r="N17" s="17"/>
      <c r="O17" s="15"/>
      <c r="P17" s="3"/>
      <c r="Q17" s="3"/>
      <c r="R17" s="3"/>
      <c r="S17" s="13"/>
    </row>
    <row r="18" spans="1:19" x14ac:dyDescent="0.25">
      <c r="A18" s="193"/>
      <c r="B18" s="194"/>
      <c r="C18" s="48"/>
      <c r="D18" s="48"/>
      <c r="E18" s="47"/>
      <c r="F18" s="48"/>
      <c r="G18" s="21"/>
      <c r="H18" s="47"/>
      <c r="I18" s="14"/>
      <c r="J18" s="13"/>
      <c r="L18" s="16"/>
      <c r="M18" s="16"/>
      <c r="N18" s="17"/>
      <c r="O18" s="15"/>
      <c r="P18" s="3"/>
      <c r="Q18" s="3"/>
      <c r="R18" s="3"/>
      <c r="S18" s="13"/>
    </row>
    <row r="19" spans="1:19" x14ac:dyDescent="0.25">
      <c r="A19" s="193"/>
      <c r="B19" s="194"/>
      <c r="C19" s="48"/>
      <c r="D19" s="48"/>
      <c r="E19" s="47"/>
      <c r="F19" s="48"/>
      <c r="G19" s="21"/>
      <c r="H19" s="47"/>
      <c r="I19" s="14"/>
      <c r="J19" s="13"/>
      <c r="L19" s="16"/>
      <c r="M19" s="16"/>
      <c r="N19" s="17"/>
      <c r="O19" s="15"/>
      <c r="P19" s="3"/>
      <c r="Q19" s="3"/>
      <c r="R19" s="3"/>
      <c r="S19" s="13"/>
    </row>
    <row r="20" spans="1:19" x14ac:dyDescent="0.25">
      <c r="A20" s="191"/>
      <c r="B20" s="192"/>
      <c r="C20" s="48"/>
      <c r="D20" s="48"/>
      <c r="E20" s="47"/>
      <c r="F20" s="48"/>
      <c r="G20" s="21"/>
      <c r="H20" s="47"/>
      <c r="I20" s="14"/>
      <c r="J20" s="13"/>
      <c r="L20" s="16"/>
      <c r="M20" s="16"/>
      <c r="N20" s="17"/>
      <c r="O20" s="15"/>
      <c r="P20" s="3"/>
      <c r="Q20" s="3"/>
      <c r="R20" s="3"/>
      <c r="S20" s="13"/>
    </row>
    <row r="21" spans="1:19" ht="15.75" thickBot="1" x14ac:dyDescent="0.3">
      <c r="A21" s="193"/>
      <c r="B21" s="194"/>
      <c r="C21" s="48"/>
      <c r="D21" s="48"/>
      <c r="E21" s="48"/>
      <c r="F21" s="48"/>
      <c r="G21" s="48"/>
      <c r="H21" s="48"/>
      <c r="I21" s="14"/>
      <c r="J21" s="13"/>
      <c r="P21" s="3"/>
      <c r="Q21" s="3"/>
      <c r="R21" s="3"/>
      <c r="S21" s="13"/>
    </row>
    <row r="22" spans="1:19" ht="15.75" thickBot="1" x14ac:dyDescent="0.3">
      <c r="A22" s="195"/>
      <c r="B22" s="196"/>
      <c r="C22" s="196"/>
      <c r="D22" s="197"/>
      <c r="E22" s="187" t="s">
        <v>18</v>
      </c>
      <c r="F22" s="188"/>
      <c r="G22" s="189">
        <f>SUM(H9:H21)</f>
        <v>0.3276</v>
      </c>
      <c r="H22" s="190"/>
      <c r="I22" s="19"/>
      <c r="J22" s="18"/>
    </row>
  </sheetData>
  <mergeCells count="23">
    <mergeCell ref="A5:G7"/>
    <mergeCell ref="A1:A3"/>
    <mergeCell ref="B1:C3"/>
    <mergeCell ref="D1:H3"/>
    <mergeCell ref="I2:I3"/>
    <mergeCell ref="A4:I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20:B20"/>
    <mergeCell ref="A21:B21"/>
    <mergeCell ref="A22:D22"/>
    <mergeCell ref="E22:F22"/>
    <mergeCell ref="G22:H22"/>
  </mergeCells>
  <pageMargins left="0.7" right="0.7" top="0.75" bottom="0.75" header="0.3" footer="0.3"/>
  <pageSetup scale="8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67</vt:i4>
      </vt:variant>
    </vt:vector>
  </HeadingPairs>
  <TitlesOfParts>
    <vt:vector size="135" baseType="lpstr">
      <vt:lpstr>PRESUPUESTO</vt:lpstr>
      <vt:lpstr>Discriminacion AU</vt:lpstr>
      <vt:lpstr>1.1</vt:lpstr>
      <vt:lpstr>1.2</vt:lpstr>
      <vt:lpstr>1.3</vt:lpstr>
      <vt:lpstr>2.1</vt:lpstr>
      <vt:lpstr>2.2</vt:lpstr>
      <vt:lpstr>3.1</vt:lpstr>
      <vt:lpstr>3.2</vt:lpstr>
      <vt:lpstr>3.3</vt:lpstr>
      <vt:lpstr>3.4</vt:lpstr>
      <vt:lpstr>4.1</vt:lpstr>
      <vt:lpstr>5.1</vt:lpstr>
      <vt:lpstr>5.2</vt:lpstr>
      <vt:lpstr>6.1</vt:lpstr>
      <vt:lpstr>6.2</vt:lpstr>
      <vt:lpstr>6.3</vt:lpstr>
      <vt:lpstr>6.4</vt:lpstr>
      <vt:lpstr>7.1</vt:lpstr>
      <vt:lpstr>8.1</vt:lpstr>
      <vt:lpstr>8.2</vt:lpstr>
      <vt:lpstr>8.3</vt:lpstr>
      <vt:lpstr>8.4</vt:lpstr>
      <vt:lpstr>8.5</vt:lpstr>
      <vt:lpstr>9.1</vt:lpstr>
      <vt:lpstr>9.2</vt:lpstr>
      <vt:lpstr>9.3</vt:lpstr>
      <vt:lpstr>9.4</vt:lpstr>
      <vt:lpstr>9.5</vt:lpstr>
      <vt:lpstr>9.6</vt:lpstr>
      <vt:lpstr>9.7</vt:lpstr>
      <vt:lpstr>9.8</vt:lpstr>
      <vt:lpstr>9.9</vt:lpstr>
      <vt:lpstr>9.10</vt:lpstr>
      <vt:lpstr>9.11</vt:lpstr>
      <vt:lpstr>9.12</vt:lpstr>
      <vt:lpstr>9.13</vt:lpstr>
      <vt:lpstr>9.14</vt:lpstr>
      <vt:lpstr>9.15</vt:lpstr>
      <vt:lpstr>9.16</vt:lpstr>
      <vt:lpstr>9.17</vt:lpstr>
      <vt:lpstr>9.18</vt:lpstr>
      <vt:lpstr>9.19</vt:lpstr>
      <vt:lpstr>9.20</vt:lpstr>
      <vt:lpstr>9.21</vt:lpstr>
      <vt:lpstr>10.1</vt:lpstr>
      <vt:lpstr>10.2</vt:lpstr>
      <vt:lpstr>10.3</vt:lpstr>
      <vt:lpstr>10.4</vt:lpstr>
      <vt:lpstr>11.1</vt:lpstr>
      <vt:lpstr>11.2</vt:lpstr>
      <vt:lpstr>11.3</vt:lpstr>
      <vt:lpstr>11.4</vt:lpstr>
      <vt:lpstr>11.5</vt:lpstr>
      <vt:lpstr>11.6</vt:lpstr>
      <vt:lpstr>11.7</vt:lpstr>
      <vt:lpstr>11.8</vt:lpstr>
      <vt:lpstr>11.9</vt:lpstr>
      <vt:lpstr>11.10</vt:lpstr>
      <vt:lpstr>11.11</vt:lpstr>
      <vt:lpstr>11.12</vt:lpstr>
      <vt:lpstr>11.13</vt:lpstr>
      <vt:lpstr>12.1</vt:lpstr>
      <vt:lpstr>12.2</vt:lpstr>
      <vt:lpstr>12.3</vt:lpstr>
      <vt:lpstr>12.4</vt:lpstr>
      <vt:lpstr>12.5</vt:lpstr>
      <vt:lpstr>12.6</vt:lpstr>
      <vt:lpstr>'1.1'!Área_de_impresión</vt:lpstr>
      <vt:lpstr>'1.2'!Área_de_impresión</vt:lpstr>
      <vt:lpstr>'1.3'!Área_de_impresión</vt:lpstr>
      <vt:lpstr>'10.1'!Área_de_impresión</vt:lpstr>
      <vt:lpstr>'10.2'!Área_de_impresión</vt:lpstr>
      <vt:lpstr>'10.3'!Área_de_impresión</vt:lpstr>
      <vt:lpstr>'10.4'!Área_de_impresión</vt:lpstr>
      <vt:lpstr>'11.1'!Área_de_impresión</vt:lpstr>
      <vt:lpstr>'11.10'!Área_de_impresión</vt:lpstr>
      <vt:lpstr>'11.11'!Área_de_impresión</vt:lpstr>
      <vt:lpstr>'11.12'!Área_de_impresión</vt:lpstr>
      <vt:lpstr>'11.13'!Área_de_impresión</vt:lpstr>
      <vt:lpstr>'11.2'!Área_de_impresión</vt:lpstr>
      <vt:lpstr>'11.3'!Área_de_impresión</vt:lpstr>
      <vt:lpstr>'11.4'!Área_de_impresión</vt:lpstr>
      <vt:lpstr>'11.5'!Área_de_impresión</vt:lpstr>
      <vt:lpstr>'11.6'!Área_de_impresión</vt:lpstr>
      <vt:lpstr>'11.7'!Área_de_impresión</vt:lpstr>
      <vt:lpstr>'11.8'!Área_de_impresión</vt:lpstr>
      <vt:lpstr>'11.9'!Área_de_impresión</vt:lpstr>
      <vt:lpstr>'12.1'!Área_de_impresión</vt:lpstr>
      <vt:lpstr>'12.2'!Área_de_impresión</vt:lpstr>
      <vt:lpstr>'12.3'!Área_de_impresión</vt:lpstr>
      <vt:lpstr>'12.4'!Área_de_impresión</vt:lpstr>
      <vt:lpstr>'12.5'!Área_de_impresión</vt:lpstr>
      <vt:lpstr>'12.6'!Área_de_impresión</vt:lpstr>
      <vt:lpstr>'2.1'!Área_de_impresión</vt:lpstr>
      <vt:lpstr>'2.2'!Área_de_impresión</vt:lpstr>
      <vt:lpstr>'3.1'!Área_de_impresión</vt:lpstr>
      <vt:lpstr>'3.2'!Área_de_impresión</vt:lpstr>
      <vt:lpstr>'3.3'!Área_de_impresión</vt:lpstr>
      <vt:lpstr>'3.4'!Área_de_impresión</vt:lpstr>
      <vt:lpstr>'4.1'!Área_de_impresión</vt:lpstr>
      <vt:lpstr>'5.1'!Área_de_impresión</vt:lpstr>
      <vt:lpstr>'5.2'!Área_de_impresión</vt:lpstr>
      <vt:lpstr>'6.1'!Área_de_impresión</vt:lpstr>
      <vt:lpstr>'6.2'!Área_de_impresión</vt:lpstr>
      <vt:lpstr>'6.3'!Área_de_impresión</vt:lpstr>
      <vt:lpstr>'6.4'!Área_de_impresión</vt:lpstr>
      <vt:lpstr>'7.1'!Área_de_impresión</vt:lpstr>
      <vt:lpstr>'8.1'!Área_de_impresión</vt:lpstr>
      <vt:lpstr>'8.2'!Área_de_impresión</vt:lpstr>
      <vt:lpstr>'8.3'!Área_de_impresión</vt:lpstr>
      <vt:lpstr>'8.4'!Área_de_impresión</vt:lpstr>
      <vt:lpstr>'8.5'!Área_de_impresión</vt:lpstr>
      <vt:lpstr>'9.1'!Área_de_impresión</vt:lpstr>
      <vt:lpstr>'9.10'!Área_de_impresión</vt:lpstr>
      <vt:lpstr>'9.11'!Área_de_impresión</vt:lpstr>
      <vt:lpstr>'9.12'!Área_de_impresión</vt:lpstr>
      <vt:lpstr>'9.13'!Área_de_impresión</vt:lpstr>
      <vt:lpstr>'9.14'!Área_de_impresión</vt:lpstr>
      <vt:lpstr>'9.15'!Área_de_impresión</vt:lpstr>
      <vt:lpstr>'9.16'!Área_de_impresión</vt:lpstr>
      <vt:lpstr>'9.17'!Área_de_impresión</vt:lpstr>
      <vt:lpstr>'9.18'!Área_de_impresión</vt:lpstr>
      <vt:lpstr>'9.19'!Área_de_impresión</vt:lpstr>
      <vt:lpstr>'9.2'!Área_de_impresión</vt:lpstr>
      <vt:lpstr>'9.20'!Área_de_impresión</vt:lpstr>
      <vt:lpstr>'9.21'!Área_de_impresión</vt:lpstr>
      <vt:lpstr>'9.3'!Área_de_impresión</vt:lpstr>
      <vt:lpstr>'9.4'!Área_de_impresión</vt:lpstr>
      <vt:lpstr>'9.5'!Área_de_impresión</vt:lpstr>
      <vt:lpstr>'9.6'!Área_de_impresión</vt:lpstr>
      <vt:lpstr>'9.7'!Área_de_impresión</vt:lpstr>
      <vt:lpstr>'9.8'!Área_de_impresión</vt:lpstr>
      <vt:lpstr>'9.9'!Área_de_impresión</vt:lpstr>
      <vt:lpstr>PRESUPUESTO!Área_de_impresión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2021-11-10T14:57:59Z</cp:lastPrinted>
  <dcterms:created xsi:type="dcterms:W3CDTF">2020-08-20T15:20:02Z</dcterms:created>
  <dcterms:modified xsi:type="dcterms:W3CDTF">2021-12-14T20:38:45Z</dcterms:modified>
</cp:coreProperties>
</file>