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CONTRATOS\CONVOCATORIAS\005 OBRA PUBLICA TOMOGRAFO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1" l="1"/>
  <c r="G10" i="1"/>
  <c r="K20" i="1" s="1"/>
  <c r="D32" i="1" l="1"/>
  <c r="K32" i="1"/>
  <c r="K30" i="1"/>
  <c r="K29" i="1"/>
  <c r="K26" i="1"/>
  <c r="K24" i="1"/>
  <c r="K22" i="1"/>
  <c r="K18" i="1"/>
  <c r="K17" i="1"/>
  <c r="K16" i="1" l="1"/>
  <c r="D16" i="1" s="1"/>
  <c r="K13" i="1"/>
  <c r="K12" i="1"/>
  <c r="K25" i="1" l="1"/>
  <c r="K23" i="1"/>
  <c r="K21" i="1"/>
  <c r="D34" i="1"/>
  <c r="K35" i="1"/>
  <c r="K34" i="1" s="1"/>
  <c r="K27" i="1"/>
  <c r="K19" i="1" l="1"/>
  <c r="D19" i="1" s="1"/>
  <c r="K14" i="1"/>
  <c r="D11" i="1" s="1"/>
  <c r="K15" i="1"/>
  <c r="K28" i="1" l="1"/>
  <c r="K38" i="1" l="1"/>
  <c r="K39" i="1" s="1"/>
  <c r="D10" i="1" l="1"/>
</calcChain>
</file>

<file path=xl/sharedStrings.xml><?xml version="1.0" encoding="utf-8"?>
<sst xmlns="http://schemas.openxmlformats.org/spreadsheetml/2006/main" count="62" uniqueCount="61">
  <si>
    <t xml:space="preserve">DESGLOSE AU  </t>
  </si>
  <si>
    <t>Cod.</t>
  </si>
  <si>
    <t>Item</t>
  </si>
  <si>
    <t>Porcentaje 
(%)</t>
  </si>
  <si>
    <t>Porcentaje de dedicacion
(%)</t>
  </si>
  <si>
    <t>Código</t>
  </si>
  <si>
    <t>Nombre</t>
  </si>
  <si>
    <t>Porcentaje (%)</t>
  </si>
  <si>
    <t xml:space="preserve">CANTIDAD </t>
  </si>
  <si>
    <t>UNIDAD</t>
  </si>
  <si>
    <t>DURACIÓN EN MESES</t>
  </si>
  <si>
    <t xml:space="preserve">SALARIO MENSUAL </t>
  </si>
  <si>
    <t xml:space="preserve">prestaciones </t>
  </si>
  <si>
    <t>Porcentaje de dedicacion (%)</t>
  </si>
  <si>
    <t>TOTAL</t>
  </si>
  <si>
    <t>ADMINISTRACIÓN E IMPACTO COMUNITARIO</t>
  </si>
  <si>
    <t>1.1</t>
  </si>
  <si>
    <t>Personal de Admón. del Contrato</t>
  </si>
  <si>
    <t>Director de Obra</t>
  </si>
  <si>
    <t xml:space="preserve">PERSONA </t>
  </si>
  <si>
    <t xml:space="preserve">subtotal </t>
  </si>
  <si>
    <t xml:space="preserve">POLIZAS </t>
  </si>
  <si>
    <t>1.1.1</t>
  </si>
  <si>
    <t>1.1.2</t>
  </si>
  <si>
    <t>1.2</t>
  </si>
  <si>
    <t>Impuestos</t>
  </si>
  <si>
    <t>1.2.1</t>
  </si>
  <si>
    <t>Estampilla pro-hospital</t>
  </si>
  <si>
    <t>1.2.2</t>
  </si>
  <si>
    <t>Estampilla pro-adulto mayor</t>
  </si>
  <si>
    <t>1.2.3</t>
  </si>
  <si>
    <t>Estampilla pro-Cultura</t>
  </si>
  <si>
    <t>1.2.4</t>
  </si>
  <si>
    <t>Estampilla pro-Universidad</t>
  </si>
  <si>
    <t>1.2.5</t>
  </si>
  <si>
    <t xml:space="preserve">Tasa Pro-Deportes </t>
  </si>
  <si>
    <t>1.2.6</t>
  </si>
  <si>
    <t>ICA</t>
  </si>
  <si>
    <t>1.2.7</t>
  </si>
  <si>
    <t>Impuesto de Seguridad</t>
  </si>
  <si>
    <t xml:space="preserve">ENSAYOS </t>
  </si>
  <si>
    <t>1.4</t>
  </si>
  <si>
    <t>Otros gastos</t>
  </si>
  <si>
    <t>1.4.1</t>
  </si>
  <si>
    <t>Transporte del personal de admón.</t>
  </si>
  <si>
    <t>1.4.2</t>
  </si>
  <si>
    <t>Gastos de papelería y permisos</t>
  </si>
  <si>
    <t>1.4.3</t>
  </si>
  <si>
    <t>Oficina en campo (Alquiler más dotación y comunicaciones)</t>
  </si>
  <si>
    <t>UTILIDADES</t>
  </si>
  <si>
    <t>IMPREVISTOS</t>
  </si>
  <si>
    <t>Imprevistos en obra</t>
  </si>
  <si>
    <t>TOTAL A.I.U.</t>
  </si>
  <si>
    <t>TOTAL A.U.</t>
  </si>
  <si>
    <t>Residente de Obra</t>
  </si>
  <si>
    <t>Valor contrato</t>
  </si>
  <si>
    <t>Cumplimiento</t>
  </si>
  <si>
    <t>RCE</t>
  </si>
  <si>
    <t>Utilidades del contratista</t>
  </si>
  <si>
    <t>Costo Direco</t>
  </si>
  <si>
    <t>Valor 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</si>
</sst>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0.0%"/>
    <numFmt numFmtId="168" formatCode="_-&quot;$&quot;* #,##0_-;\-&quot;$&quot;* #,##0_-;_-&quot;$&quot;* &quot;-&quot;??_-;_-@_-"/>
    <numFmt numFmtId="169" formatCode="&quot;$&quot;\ #,##0"/>
    <numFmt numFmtId="170" formatCode="0.000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i/>
      <sz val="12"/>
      <name val="Times New Roman"/>
      <family val="1"/>
    </font>
    <font>
      <sz val="11"/>
      <name val="Gill Sans MT"/>
      <family val="2"/>
    </font>
    <font>
      <b/>
      <sz val="11"/>
      <name val="Gill Sans MT"/>
      <family val="2"/>
    </font>
    <font>
      <b/>
      <sz val="10"/>
      <name val="Gill Sans MT"/>
      <family val="2"/>
    </font>
    <font>
      <b/>
      <sz val="10"/>
      <name val="Arial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49" fontId="4" fillId="0" borderId="0" xfId="3" applyNumberFormat="1" applyFont="1" applyAlignment="1">
      <alignment horizontal="center" vertical="center"/>
    </xf>
    <xf numFmtId="165" fontId="5" fillId="0" borderId="8" xfId="5" applyFont="1" applyBorder="1" applyAlignment="1">
      <alignment horizontal="center"/>
    </xf>
    <xf numFmtId="0" fontId="7" fillId="2" borderId="12" xfId="6" applyFont="1" applyFill="1" applyBorder="1" applyAlignment="1">
      <alignment horizontal="center" vertical="center" wrapText="1"/>
    </xf>
    <xf numFmtId="49" fontId="7" fillId="2" borderId="13" xfId="6" applyNumberFormat="1" applyFont="1" applyFill="1" applyBorder="1" applyAlignment="1">
      <alignment horizontal="center" vertical="center" wrapText="1"/>
    </xf>
    <xf numFmtId="49" fontId="7" fillId="2" borderId="14" xfId="6" applyNumberFormat="1" applyFont="1" applyFill="1" applyBorder="1" applyAlignment="1">
      <alignment horizontal="center" vertical="center" wrapText="1"/>
    </xf>
    <xf numFmtId="49" fontId="7" fillId="2" borderId="15" xfId="6" applyNumberFormat="1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2" fillId="0" borderId="0" xfId="4"/>
    <xf numFmtId="0" fontId="4" fillId="0" borderId="16" xfId="6" applyFont="1" applyBorder="1" applyAlignment="1">
      <alignment horizontal="center" vertical="center" wrapText="1"/>
    </xf>
    <xf numFmtId="0" fontId="8" fillId="2" borderId="17" xfId="6" applyFont="1" applyFill="1" applyBorder="1" applyAlignment="1">
      <alignment horizontal="center" vertical="center" wrapText="1"/>
    </xf>
    <xf numFmtId="49" fontId="9" fillId="2" borderId="18" xfId="6" applyNumberFormat="1" applyFont="1" applyFill="1" applyBorder="1" applyAlignment="1">
      <alignment horizontal="center" vertical="center" wrapText="1"/>
    </xf>
    <xf numFmtId="49" fontId="9" fillId="2" borderId="19" xfId="6" applyNumberFormat="1" applyFont="1" applyFill="1" applyBorder="1" applyAlignment="1">
      <alignment horizontal="center" vertical="center" wrapText="1"/>
    </xf>
    <xf numFmtId="49" fontId="9" fillId="2" borderId="8" xfId="6" applyNumberFormat="1" applyFont="1" applyFill="1" applyBorder="1" applyAlignment="1">
      <alignment horizontal="center" vertical="center" wrapText="1"/>
    </xf>
    <xf numFmtId="0" fontId="8" fillId="3" borderId="17" xfId="6" applyFont="1" applyFill="1" applyBorder="1" applyAlignment="1">
      <alignment horizontal="center" vertical="center" wrapText="1"/>
    </xf>
    <xf numFmtId="49" fontId="9" fillId="3" borderId="18" xfId="6" applyNumberFormat="1" applyFont="1" applyFill="1" applyBorder="1" applyAlignment="1">
      <alignment horizontal="center" vertical="center" wrapText="1"/>
    </xf>
    <xf numFmtId="10" fontId="9" fillId="3" borderId="18" xfId="2" applyNumberFormat="1" applyFont="1" applyFill="1" applyBorder="1" applyAlignment="1">
      <alignment horizontal="center" vertical="center" wrapText="1"/>
    </xf>
    <xf numFmtId="10" fontId="9" fillId="3" borderId="18" xfId="6" applyNumberFormat="1" applyFont="1" applyFill="1" applyBorder="1" applyAlignment="1">
      <alignment horizontal="center" vertical="center" wrapText="1"/>
    </xf>
    <xf numFmtId="49" fontId="9" fillId="0" borderId="18" xfId="6" applyNumberFormat="1" applyFont="1" applyBorder="1" applyAlignment="1">
      <alignment horizontal="left" vertical="center" wrapText="1"/>
    </xf>
    <xf numFmtId="10" fontId="9" fillId="0" borderId="20" xfId="6" applyNumberFormat="1" applyFont="1" applyBorder="1" applyAlignment="1">
      <alignment horizontal="center" vertical="center" wrapText="1"/>
    </xf>
    <xf numFmtId="4" fontId="2" fillId="0" borderId="18" xfId="6" applyNumberFormat="1" applyFont="1" applyBorder="1" applyAlignment="1">
      <alignment horizontal="center" vertical="center" wrapText="1"/>
    </xf>
    <xf numFmtId="164" fontId="2" fillId="0" borderId="18" xfId="1" applyFont="1" applyFill="1" applyBorder="1" applyAlignment="1">
      <alignment horizontal="center" vertical="center" wrapText="1"/>
    </xf>
    <xf numFmtId="10" fontId="2" fillId="0" borderId="18" xfId="6" applyNumberFormat="1" applyFont="1" applyBorder="1" applyAlignment="1">
      <alignment horizontal="center" vertical="center" wrapText="1"/>
    </xf>
    <xf numFmtId="49" fontId="2" fillId="0" borderId="18" xfId="6" applyNumberFormat="1" applyFont="1" applyBorder="1" applyAlignment="1">
      <alignment horizontal="left" vertical="center" wrapText="1"/>
    </xf>
    <xf numFmtId="10" fontId="2" fillId="0" borderId="20" xfId="6" applyNumberFormat="1" applyFont="1" applyBorder="1" applyAlignment="1">
      <alignment horizontal="center" vertical="center" wrapText="1"/>
    </xf>
    <xf numFmtId="167" fontId="2" fillId="0" borderId="18" xfId="7" applyNumberFormat="1" applyFont="1" applyFill="1" applyBorder="1" applyAlignment="1">
      <alignment horizontal="center" vertical="center" wrapText="1"/>
    </xf>
    <xf numFmtId="166" fontId="2" fillId="0" borderId="8" xfId="6" applyNumberFormat="1" applyFont="1" applyBorder="1" applyAlignment="1">
      <alignment horizontal="center" vertical="center" wrapText="1"/>
    </xf>
    <xf numFmtId="49" fontId="0" fillId="0" borderId="18" xfId="6" applyNumberFormat="1" applyFont="1" applyBorder="1" applyAlignment="1">
      <alignment horizontal="left" vertical="center" wrapText="1"/>
    </xf>
    <xf numFmtId="168" fontId="9" fillId="3" borderId="8" xfId="6" applyNumberFormat="1" applyFont="1" applyFill="1" applyBorder="1" applyAlignment="1">
      <alignment horizontal="center" vertical="center" wrapText="1"/>
    </xf>
    <xf numFmtId="0" fontId="10" fillId="0" borderId="17" xfId="6" applyFont="1" applyBorder="1" applyAlignment="1">
      <alignment horizontal="center" vertical="center" wrapText="1"/>
    </xf>
    <xf numFmtId="166" fontId="0" fillId="0" borderId="8" xfId="0" applyNumberFormat="1" applyBorder="1"/>
    <xf numFmtId="10" fontId="2" fillId="3" borderId="18" xfId="6" applyNumberFormat="1" applyFont="1" applyFill="1" applyBorder="1" applyAlignment="1">
      <alignment horizontal="center" vertical="center" wrapText="1"/>
    </xf>
    <xf numFmtId="166" fontId="2" fillId="3" borderId="18" xfId="6" applyNumberFormat="1" applyFont="1" applyFill="1" applyBorder="1" applyAlignment="1">
      <alignment horizontal="center" vertical="center" wrapText="1"/>
    </xf>
    <xf numFmtId="166" fontId="9" fillId="3" borderId="8" xfId="0" applyNumberFormat="1" applyFont="1" applyFill="1" applyBorder="1"/>
    <xf numFmtId="166" fontId="2" fillId="0" borderId="18" xfId="6" applyNumberFormat="1" applyFont="1" applyBorder="1" applyAlignment="1">
      <alignment horizontal="center" vertical="center" wrapText="1"/>
    </xf>
    <xf numFmtId="49" fontId="2" fillId="0" borderId="21" xfId="6" applyNumberFormat="1" applyFont="1" applyBorder="1" applyAlignment="1">
      <alignment horizontal="left" vertical="center" wrapText="1"/>
    </xf>
    <xf numFmtId="49" fontId="0" fillId="0" borderId="21" xfId="6" applyNumberFormat="1" applyFont="1" applyBorder="1" applyAlignment="1">
      <alignment horizontal="left" vertical="center" wrapText="1"/>
    </xf>
    <xf numFmtId="10" fontId="2" fillId="0" borderId="21" xfId="6" applyNumberFormat="1" applyFont="1" applyBorder="1" applyAlignment="1">
      <alignment horizontal="center" vertical="center" wrapText="1"/>
    </xf>
    <xf numFmtId="166" fontId="2" fillId="0" borderId="20" xfId="6" applyNumberFormat="1" applyFont="1" applyBorder="1" applyAlignment="1">
      <alignment horizontal="center" vertical="center" wrapText="1"/>
    </xf>
    <xf numFmtId="49" fontId="2" fillId="0" borderId="19" xfId="6" applyNumberFormat="1" applyFont="1" applyBorder="1" applyAlignment="1">
      <alignment horizontal="left" vertical="center" wrapText="1"/>
    </xf>
    <xf numFmtId="49" fontId="9" fillId="3" borderId="22" xfId="6" applyNumberFormat="1" applyFont="1" applyFill="1" applyBorder="1" applyAlignment="1">
      <alignment horizontal="left" vertical="center" wrapText="1"/>
    </xf>
    <xf numFmtId="0" fontId="9" fillId="3" borderId="18" xfId="0" applyFont="1" applyFill="1" applyBorder="1"/>
    <xf numFmtId="166" fontId="9" fillId="3" borderId="18" xfId="0" applyNumberFormat="1" applyFont="1" applyFill="1" applyBorder="1"/>
    <xf numFmtId="10" fontId="9" fillId="3" borderId="18" xfId="7" applyNumberFormat="1" applyFont="1" applyFill="1" applyBorder="1" applyAlignment="1">
      <alignment horizontal="center" vertical="center" wrapText="1"/>
    </xf>
    <xf numFmtId="166" fontId="9" fillId="3" borderId="18" xfId="7" applyNumberFormat="1" applyFont="1" applyFill="1" applyBorder="1" applyAlignment="1">
      <alignment horizontal="center" vertical="center" wrapText="1"/>
    </xf>
    <xf numFmtId="10" fontId="2" fillId="0" borderId="18" xfId="7" applyNumberFormat="1" applyFont="1" applyFill="1" applyBorder="1" applyAlignment="1">
      <alignment horizontal="center" vertical="center" wrapText="1"/>
    </xf>
    <xf numFmtId="166" fontId="2" fillId="0" borderId="18" xfId="7" applyNumberFormat="1" applyFont="1" applyFill="1" applyBorder="1" applyAlignment="1">
      <alignment horizontal="center" vertical="center" wrapText="1"/>
    </xf>
    <xf numFmtId="0" fontId="9" fillId="3" borderId="18" xfId="6" applyFont="1" applyFill="1" applyBorder="1" applyAlignment="1">
      <alignment horizontal="center" vertical="center" wrapText="1"/>
    </xf>
    <xf numFmtId="10" fontId="8" fillId="3" borderId="18" xfId="6" applyNumberFormat="1" applyFont="1" applyFill="1" applyBorder="1" applyAlignment="1">
      <alignment horizontal="center"/>
    </xf>
    <xf numFmtId="166" fontId="8" fillId="3" borderId="18" xfId="6" applyNumberFormat="1" applyFont="1" applyFill="1" applyBorder="1" applyAlignment="1">
      <alignment horizontal="center"/>
    </xf>
    <xf numFmtId="49" fontId="3" fillId="0" borderId="18" xfId="3" applyNumberFormat="1" applyFont="1" applyBorder="1" applyAlignment="1">
      <alignment horizontal="center" vertical="center"/>
    </xf>
    <xf numFmtId="166" fontId="3" fillId="0" borderId="18" xfId="3" applyNumberFormat="1" applyFont="1" applyBorder="1" applyAlignment="1">
      <alignment horizontal="center" vertical="center"/>
    </xf>
    <xf numFmtId="167" fontId="3" fillId="2" borderId="18" xfId="7" applyNumberFormat="1" applyFont="1" applyFill="1" applyBorder="1" applyAlignment="1">
      <alignment horizontal="center" vertical="center"/>
    </xf>
    <xf numFmtId="10" fontId="3" fillId="2" borderId="18" xfId="7" applyNumberFormat="1" applyFont="1" applyFill="1" applyBorder="1" applyAlignment="1">
      <alignment horizontal="center" vertical="center"/>
    </xf>
    <xf numFmtId="4" fontId="2" fillId="0" borderId="18" xfId="6" applyNumberFormat="1" applyFont="1" applyFill="1" applyBorder="1" applyAlignment="1">
      <alignment horizontal="center" vertical="center" wrapText="1"/>
    </xf>
    <xf numFmtId="9" fontId="2" fillId="0" borderId="18" xfId="2" applyFont="1" applyFill="1" applyBorder="1" applyAlignment="1">
      <alignment horizontal="center" vertical="center" wrapText="1"/>
    </xf>
    <xf numFmtId="10" fontId="2" fillId="0" borderId="18" xfId="6" applyNumberFormat="1" applyFont="1" applyFill="1" applyBorder="1" applyAlignment="1">
      <alignment horizontal="center" vertical="center" wrapText="1"/>
    </xf>
    <xf numFmtId="164" fontId="0" fillId="0" borderId="0" xfId="0" applyNumberFormat="1"/>
    <xf numFmtId="1" fontId="8" fillId="4" borderId="17" xfId="6" applyNumberFormat="1" applyFont="1" applyFill="1" applyBorder="1" applyAlignment="1">
      <alignment horizontal="center" vertical="center" wrapText="1"/>
    </xf>
    <xf numFmtId="49" fontId="9" fillId="4" borderId="18" xfId="6" applyNumberFormat="1" applyFont="1" applyFill="1" applyBorder="1" applyAlignment="1">
      <alignment horizontal="center" vertical="center" wrapText="1"/>
    </xf>
    <xf numFmtId="10" fontId="9" fillId="4" borderId="18" xfId="7" applyNumberFormat="1" applyFont="1" applyFill="1" applyBorder="1" applyAlignment="1">
      <alignment horizontal="center" vertical="center" wrapText="1"/>
    </xf>
    <xf numFmtId="10" fontId="2" fillId="4" borderId="18" xfId="6" applyNumberFormat="1" applyFont="1" applyFill="1" applyBorder="1" applyAlignment="1">
      <alignment horizontal="center" vertical="center" wrapText="1"/>
    </xf>
    <xf numFmtId="166" fontId="2" fillId="4" borderId="18" xfId="6" applyNumberFormat="1" applyFont="1" applyFill="1" applyBorder="1" applyAlignment="1">
      <alignment horizontal="center" vertical="center" wrapText="1"/>
    </xf>
    <xf numFmtId="166" fontId="0" fillId="4" borderId="8" xfId="0" applyNumberFormat="1" applyFill="1" applyBorder="1"/>
    <xf numFmtId="0" fontId="8" fillId="4" borderId="17" xfId="6" applyFont="1" applyFill="1" applyBorder="1" applyAlignment="1">
      <alignment horizontal="center" vertical="center" wrapText="1"/>
    </xf>
    <xf numFmtId="49" fontId="9" fillId="4" borderId="18" xfId="6" applyNumberFormat="1" applyFont="1" applyFill="1" applyBorder="1" applyAlignment="1">
      <alignment horizontal="left" vertical="center" wrapText="1"/>
    </xf>
    <xf numFmtId="10" fontId="9" fillId="4" borderId="18" xfId="6" applyNumberFormat="1" applyFont="1" applyFill="1" applyBorder="1" applyAlignment="1">
      <alignment horizontal="center" vertical="center" wrapText="1"/>
    </xf>
    <xf numFmtId="168" fontId="9" fillId="4" borderId="8" xfId="6" applyNumberFormat="1" applyFont="1" applyFill="1" applyBorder="1" applyAlignment="1">
      <alignment horizontal="center" vertical="center" wrapText="1"/>
    </xf>
    <xf numFmtId="4" fontId="2" fillId="4" borderId="18" xfId="6" applyNumberFormat="1" applyFont="1" applyFill="1" applyBorder="1" applyAlignment="1">
      <alignment horizontal="center" vertical="center" wrapText="1"/>
    </xf>
    <xf numFmtId="164" fontId="2" fillId="4" borderId="18" xfId="1" applyFont="1" applyFill="1" applyBorder="1" applyAlignment="1">
      <alignment horizontal="center" vertical="center" wrapText="1"/>
    </xf>
    <xf numFmtId="167" fontId="2" fillId="4" borderId="18" xfId="7" applyNumberFormat="1" applyFont="1" applyFill="1" applyBorder="1" applyAlignment="1">
      <alignment horizontal="center" vertical="center" wrapText="1"/>
    </xf>
    <xf numFmtId="166" fontId="2" fillId="4" borderId="8" xfId="6" applyNumberFormat="1" applyFont="1" applyFill="1" applyBorder="1" applyAlignment="1">
      <alignment horizontal="center" vertical="center" wrapText="1"/>
    </xf>
    <xf numFmtId="169" fontId="9" fillId="3" borderId="18" xfId="2" applyNumberFormat="1" applyFont="1" applyFill="1" applyBorder="1" applyAlignment="1">
      <alignment horizontal="center" vertical="center" wrapText="1"/>
    </xf>
    <xf numFmtId="10" fontId="0" fillId="0" borderId="0" xfId="0" applyNumberFormat="1"/>
    <xf numFmtId="170" fontId="0" fillId="0" borderId="8" xfId="2" applyNumberFormat="1" applyFont="1" applyBorder="1"/>
    <xf numFmtId="12" fontId="0" fillId="0" borderId="0" xfId="0" applyNumberFormat="1"/>
    <xf numFmtId="49" fontId="3" fillId="2" borderId="1" xfId="3" applyNumberFormat="1" applyFont="1" applyFill="1" applyBorder="1" applyAlignment="1">
      <alignment horizontal="center" vertical="center"/>
    </xf>
    <xf numFmtId="49" fontId="3" fillId="2" borderId="2" xfId="3" applyNumberFormat="1" applyFont="1" applyFill="1" applyBorder="1" applyAlignment="1">
      <alignment horizontal="center" vertical="center"/>
    </xf>
    <xf numFmtId="49" fontId="3" fillId="2" borderId="3" xfId="3" quotePrefix="1" applyNumberFormat="1" applyFont="1" applyFill="1" applyBorder="1" applyAlignment="1">
      <alignment horizontal="left" vertical="center" wrapText="1"/>
    </xf>
    <xf numFmtId="49" fontId="3" fillId="2" borderId="4" xfId="3" quotePrefix="1" applyNumberFormat="1" applyFont="1" applyFill="1" applyBorder="1" applyAlignment="1">
      <alignment horizontal="left" vertical="center" wrapText="1"/>
    </xf>
    <xf numFmtId="49" fontId="3" fillId="2" borderId="5" xfId="3" quotePrefix="1" applyNumberFormat="1" applyFont="1" applyFill="1" applyBorder="1" applyAlignment="1">
      <alignment horizontal="left" vertical="center" wrapText="1"/>
    </xf>
    <xf numFmtId="49" fontId="4" fillId="0" borderId="6" xfId="3" applyNumberFormat="1" applyFont="1" applyBorder="1" applyAlignment="1">
      <alignment horizontal="center" vertical="center"/>
    </xf>
    <xf numFmtId="49" fontId="4" fillId="0" borderId="0" xfId="3" applyNumberFormat="1" applyFont="1" applyAlignment="1">
      <alignment horizontal="center" vertical="center"/>
    </xf>
    <xf numFmtId="0" fontId="5" fillId="0" borderId="0" xfId="4" applyFont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4" fillId="0" borderId="9" xfId="6" applyFont="1" applyBorder="1" applyAlignment="1">
      <alignment horizontal="left" vertical="center" wrapText="1"/>
    </xf>
    <xf numFmtId="0" fontId="4" fillId="0" borderId="10" xfId="6" applyFont="1" applyBorder="1" applyAlignment="1">
      <alignment horizontal="left" vertical="center" wrapText="1"/>
    </xf>
    <xf numFmtId="0" fontId="4" fillId="0" borderId="11" xfId="6" applyFont="1" applyBorder="1" applyAlignment="1">
      <alignment horizontal="left" vertical="center" wrapText="1"/>
    </xf>
    <xf numFmtId="0" fontId="8" fillId="3" borderId="17" xfId="6" applyFont="1" applyFill="1" applyBorder="1" applyAlignment="1">
      <alignment horizontal="center"/>
    </xf>
    <xf numFmtId="0" fontId="8" fillId="3" borderId="18" xfId="6" applyFont="1" applyFill="1" applyBorder="1" applyAlignment="1">
      <alignment horizontal="center"/>
    </xf>
    <xf numFmtId="49" fontId="3" fillId="0" borderId="17" xfId="3" applyNumberFormat="1" applyFont="1" applyBorder="1" applyAlignment="1">
      <alignment horizontal="center" vertical="center"/>
    </xf>
    <xf numFmtId="49" fontId="3" fillId="0" borderId="18" xfId="3" applyNumberFormat="1" applyFont="1" applyBorder="1" applyAlignment="1">
      <alignment horizontal="center" vertical="center"/>
    </xf>
    <xf numFmtId="9" fontId="3" fillId="2" borderId="17" xfId="3" applyNumberFormat="1" applyFont="1" applyFill="1" applyBorder="1" applyAlignment="1">
      <alignment horizontal="center" vertical="center"/>
    </xf>
    <xf numFmtId="9" fontId="3" fillId="2" borderId="18" xfId="3" applyNumberFormat="1" applyFont="1" applyFill="1" applyBorder="1" applyAlignment="1">
      <alignment horizontal="center" vertical="center"/>
    </xf>
    <xf numFmtId="166" fontId="3" fillId="2" borderId="19" xfId="1" applyNumberFormat="1" applyFont="1" applyFill="1" applyBorder="1" applyAlignment="1">
      <alignment horizontal="center" vertical="center"/>
    </xf>
    <xf numFmtId="166" fontId="3" fillId="2" borderId="23" xfId="1" applyNumberFormat="1" applyFont="1" applyFill="1" applyBorder="1" applyAlignment="1">
      <alignment horizontal="center" vertical="center"/>
    </xf>
  </cellXfs>
  <cellStyles count="8">
    <cellStyle name="Millares 3 5" xfId="5"/>
    <cellStyle name="Moneda" xfId="1" builtinId="4"/>
    <cellStyle name="Normal" xfId="0" builtinId="0"/>
    <cellStyle name="Normal 2 10" xfId="4"/>
    <cellStyle name="Normal_Desglose AIU" xfId="6"/>
    <cellStyle name="Normal_FORMULARIO 21 AIUI SANTA HELENA FEBRERO 29 2" xfId="3"/>
    <cellStyle name="Porcentaje" xfId="2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40"/>
  <sheetViews>
    <sheetView tabSelected="1" topLeftCell="A4" zoomScale="85" zoomScaleNormal="85" workbookViewId="0">
      <selection activeCell="C31" sqref="C31"/>
    </sheetView>
  </sheetViews>
  <sheetFormatPr baseColWidth="10" defaultRowHeight="15"/>
  <cols>
    <col min="1" max="1" width="3.7109375" customWidth="1"/>
    <col min="2" max="2" width="7.42578125" bestFit="1" customWidth="1"/>
    <col min="3" max="3" width="41.85546875" customWidth="1"/>
    <col min="4" max="4" width="12.85546875" customWidth="1"/>
    <col min="5" max="7" width="12.7109375" bestFit="1" customWidth="1"/>
    <col min="8" max="8" width="15.42578125" bestFit="1" customWidth="1"/>
    <col min="9" max="9" width="13.42578125" customWidth="1"/>
    <col min="10" max="10" width="13.28515625" customWidth="1"/>
    <col min="11" max="11" width="18.85546875" customWidth="1"/>
    <col min="12" max="12" width="14.5703125" bestFit="1" customWidth="1"/>
    <col min="13" max="13" width="16.7109375" bestFit="1" customWidth="1"/>
  </cols>
  <sheetData>
    <row r="4" spans="2:11" ht="15.75" thickBot="1"/>
    <row r="5" spans="2:11" ht="19.5">
      <c r="B5" s="76" t="s">
        <v>0</v>
      </c>
      <c r="C5" s="77"/>
      <c r="D5" s="78"/>
      <c r="E5" s="79"/>
      <c r="F5" s="79"/>
      <c r="G5" s="79"/>
      <c r="H5" s="79"/>
      <c r="I5" s="79"/>
      <c r="J5" s="79"/>
      <c r="K5" s="80"/>
    </row>
    <row r="6" spans="2:11" ht="15.75">
      <c r="B6" s="81"/>
      <c r="C6" s="82"/>
      <c r="D6" s="82"/>
      <c r="E6" s="1"/>
      <c r="F6" s="1"/>
      <c r="G6" s="1"/>
      <c r="H6" s="1"/>
      <c r="I6" s="83"/>
      <c r="J6" s="84"/>
      <c r="K6" s="2"/>
    </row>
    <row r="7" spans="2:11">
      <c r="B7" s="85"/>
      <c r="C7" s="86"/>
      <c r="D7" s="86"/>
      <c r="E7" s="86"/>
      <c r="F7" s="86"/>
      <c r="G7" s="86"/>
      <c r="H7" s="86"/>
      <c r="I7" s="86"/>
      <c r="J7" s="86"/>
      <c r="K7" s="87"/>
    </row>
    <row r="8" spans="2:11" ht="69">
      <c r="B8" s="3" t="s">
        <v>1</v>
      </c>
      <c r="C8" s="4" t="s">
        <v>2</v>
      </c>
      <c r="D8" s="5" t="s">
        <v>3</v>
      </c>
      <c r="E8" s="5"/>
      <c r="F8" s="5"/>
      <c r="G8" s="5"/>
      <c r="H8" s="5"/>
      <c r="I8" s="5"/>
      <c r="J8" s="5" t="s">
        <v>4</v>
      </c>
      <c r="K8" s="6"/>
    </row>
    <row r="9" spans="2:11" ht="25.5">
      <c r="B9" s="10" t="s">
        <v>5</v>
      </c>
      <c r="C9" s="11" t="s">
        <v>6</v>
      </c>
      <c r="D9" s="11" t="s">
        <v>7</v>
      </c>
      <c r="E9" s="11" t="s">
        <v>59</v>
      </c>
      <c r="F9" s="11" t="s">
        <v>60</v>
      </c>
      <c r="G9" s="11" t="s">
        <v>55</v>
      </c>
      <c r="H9" s="7"/>
      <c r="I9" s="7"/>
      <c r="J9" s="8"/>
      <c r="K9" s="9"/>
    </row>
    <row r="10" spans="2:11" ht="25.5">
      <c r="B10" s="14">
        <v>1</v>
      </c>
      <c r="C10" s="15" t="s">
        <v>15</v>
      </c>
      <c r="D10" s="16">
        <f>+D11+D16+D19+D28</f>
        <v>0.20000108357495555</v>
      </c>
      <c r="E10" s="72">
        <v>439296635.86000001</v>
      </c>
      <c r="F10" s="72">
        <v>114217125.32360001</v>
      </c>
      <c r="G10" s="72">
        <f>+E10+F10</f>
        <v>553513761.18360007</v>
      </c>
      <c r="H10" s="7"/>
      <c r="I10" s="7"/>
      <c r="J10" s="8"/>
      <c r="K10" s="9"/>
    </row>
    <row r="11" spans="2:11" ht="51">
      <c r="B11" s="14" t="s">
        <v>16</v>
      </c>
      <c r="C11" s="18" t="s">
        <v>17</v>
      </c>
      <c r="D11" s="19">
        <f>+K14/E10</f>
        <v>7.5120083574955518E-2</v>
      </c>
      <c r="E11" s="12" t="s">
        <v>8</v>
      </c>
      <c r="F11" s="12" t="s">
        <v>9</v>
      </c>
      <c r="G11" s="12" t="s">
        <v>10</v>
      </c>
      <c r="H11" s="12" t="s">
        <v>11</v>
      </c>
      <c r="I11" s="12" t="s">
        <v>12</v>
      </c>
      <c r="J11" s="12" t="s">
        <v>13</v>
      </c>
      <c r="K11" s="13" t="s">
        <v>14</v>
      </c>
    </row>
    <row r="12" spans="2:11">
      <c r="B12" s="14"/>
      <c r="C12" s="23" t="s">
        <v>18</v>
      </c>
      <c r="D12" s="24"/>
      <c r="E12" s="54">
        <v>1</v>
      </c>
      <c r="F12" s="54" t="s">
        <v>19</v>
      </c>
      <c r="G12" s="54">
        <v>4</v>
      </c>
      <c r="H12" s="21">
        <v>5000000</v>
      </c>
      <c r="I12" s="55">
        <v>0.65</v>
      </c>
      <c r="J12" s="56">
        <v>0.5</v>
      </c>
      <c r="K12" s="26">
        <f>+G12*H12*(1+I12)*J12</f>
        <v>16500000</v>
      </c>
    </row>
    <row r="13" spans="2:11">
      <c r="B13" s="14"/>
      <c r="C13" s="23" t="s">
        <v>54</v>
      </c>
      <c r="D13" s="24"/>
      <c r="E13" s="20">
        <v>1</v>
      </c>
      <c r="F13" s="20" t="s">
        <v>19</v>
      </c>
      <c r="G13" s="20">
        <v>4</v>
      </c>
      <c r="H13" s="21">
        <v>2500000</v>
      </c>
      <c r="I13" s="25">
        <v>0.65</v>
      </c>
      <c r="J13" s="22">
        <v>1</v>
      </c>
      <c r="K13" s="26">
        <f>+G13*H13*(1+I13)*J13</f>
        <v>16500000</v>
      </c>
    </row>
    <row r="14" spans="2:11">
      <c r="B14" s="64"/>
      <c r="C14" s="59" t="s">
        <v>20</v>
      </c>
      <c r="D14" s="66"/>
      <c r="E14" s="68"/>
      <c r="F14" s="68"/>
      <c r="G14" s="68"/>
      <c r="H14" s="69"/>
      <c r="I14" s="70"/>
      <c r="J14" s="61"/>
      <c r="K14" s="71">
        <f>SUM(K12:K13)</f>
        <v>33000000</v>
      </c>
    </row>
    <row r="15" spans="2:11">
      <c r="B15" s="14"/>
      <c r="C15" s="15"/>
      <c r="D15" s="17"/>
      <c r="E15" s="20"/>
      <c r="F15" s="20"/>
      <c r="G15" s="20"/>
      <c r="H15" s="21"/>
      <c r="I15" s="25"/>
      <c r="J15" s="22"/>
      <c r="K15" s="26">
        <f>ROUND(+E15*G15*H15*I15*J15,0)</f>
        <v>0</v>
      </c>
    </row>
    <row r="16" spans="2:11">
      <c r="B16" s="64"/>
      <c r="C16" s="59" t="s">
        <v>21</v>
      </c>
      <c r="D16" s="66">
        <f>+K16/E10</f>
        <v>5.4809999999999998E-3</v>
      </c>
      <c r="E16" s="66"/>
      <c r="F16" s="66"/>
      <c r="G16" s="66"/>
      <c r="H16" s="66"/>
      <c r="I16" s="66"/>
      <c r="J16" s="66"/>
      <c r="K16" s="67">
        <f>SUM(K17:K18)</f>
        <v>2407784.8611486601</v>
      </c>
    </row>
    <row r="17" spans="2:13">
      <c r="B17" s="29" t="s">
        <v>22</v>
      </c>
      <c r="C17" s="23" t="s">
        <v>56</v>
      </c>
      <c r="D17" s="22">
        <v>4.0000000000000001E-3</v>
      </c>
      <c r="E17" s="17"/>
      <c r="F17" s="17"/>
      <c r="G17" s="17"/>
      <c r="H17" s="17"/>
      <c r="I17" s="17"/>
      <c r="J17" s="17"/>
      <c r="K17" s="28">
        <f>+D17*G10</f>
        <v>2214055.0447344002</v>
      </c>
    </row>
    <row r="18" spans="2:13">
      <c r="B18" s="29" t="s">
        <v>23</v>
      </c>
      <c r="C18" s="23" t="s">
        <v>57</v>
      </c>
      <c r="D18" s="22">
        <v>3.5E-4</v>
      </c>
      <c r="E18" s="17"/>
      <c r="F18" s="17"/>
      <c r="G18" s="17"/>
      <c r="H18" s="17"/>
      <c r="I18" s="17"/>
      <c r="J18" s="17"/>
      <c r="K18" s="28">
        <f>+D18*G10</f>
        <v>193729.81641426001</v>
      </c>
    </row>
    <row r="19" spans="2:13">
      <c r="B19" s="64" t="s">
        <v>24</v>
      </c>
      <c r="C19" s="65" t="s">
        <v>25</v>
      </c>
      <c r="D19" s="66">
        <f>+K19/E10</f>
        <v>0.11340000000000003</v>
      </c>
      <c r="E19" s="61"/>
      <c r="F19" s="61"/>
      <c r="G19" s="61"/>
      <c r="H19" s="61"/>
      <c r="I19" s="61"/>
      <c r="J19" s="61"/>
      <c r="K19" s="63">
        <f>K20+K21+K22+K23+K24+K26</f>
        <v>49816238.506524011</v>
      </c>
    </row>
    <row r="20" spans="2:13">
      <c r="B20" s="29" t="s">
        <v>26</v>
      </c>
      <c r="C20" s="27" t="s">
        <v>27</v>
      </c>
      <c r="D20" s="22">
        <v>0.01</v>
      </c>
      <c r="E20" s="22"/>
      <c r="F20" s="22"/>
      <c r="G20" s="22"/>
      <c r="H20" s="22"/>
      <c r="I20" s="22"/>
      <c r="J20" s="22"/>
      <c r="K20" s="30">
        <f>+D20*G10</f>
        <v>5535137.6118360003</v>
      </c>
    </row>
    <row r="21" spans="2:13">
      <c r="B21" s="29" t="s">
        <v>28</v>
      </c>
      <c r="C21" s="23" t="s">
        <v>29</v>
      </c>
      <c r="D21" s="22">
        <v>0</v>
      </c>
      <c r="E21" s="31"/>
      <c r="F21" s="31"/>
      <c r="G21" s="31"/>
      <c r="H21" s="31"/>
      <c r="I21" s="31"/>
      <c r="J21" s="32"/>
      <c r="K21" s="30">
        <f t="shared" ref="K21:K25" si="0">917523493*D21</f>
        <v>0</v>
      </c>
    </row>
    <row r="22" spans="2:13">
      <c r="B22" s="29" t="s">
        <v>30</v>
      </c>
      <c r="C22" s="23" t="s">
        <v>31</v>
      </c>
      <c r="D22" s="22">
        <v>0.01</v>
      </c>
      <c r="E22" s="22"/>
      <c r="F22" s="22"/>
      <c r="G22" s="22"/>
      <c r="H22" s="22"/>
      <c r="I22" s="22"/>
      <c r="J22" s="34"/>
      <c r="K22" s="30">
        <f>+D22*G10</f>
        <v>5535137.6118360003</v>
      </c>
    </row>
    <row r="23" spans="2:13">
      <c r="B23" s="29" t="s">
        <v>32</v>
      </c>
      <c r="C23" s="35" t="s">
        <v>33</v>
      </c>
      <c r="D23" s="22">
        <v>0</v>
      </c>
      <c r="E23" s="22"/>
      <c r="F23" s="22"/>
      <c r="G23" s="22"/>
      <c r="H23" s="22"/>
      <c r="I23" s="22"/>
      <c r="J23" s="34"/>
      <c r="K23" s="30">
        <f t="shared" si="0"/>
        <v>0</v>
      </c>
    </row>
    <row r="24" spans="2:13">
      <c r="B24" s="29" t="s">
        <v>34</v>
      </c>
      <c r="C24" s="27" t="s">
        <v>35</v>
      </c>
      <c r="D24" s="22">
        <v>0.02</v>
      </c>
      <c r="E24" s="22"/>
      <c r="F24" s="22"/>
      <c r="G24" s="22"/>
      <c r="H24" s="22"/>
      <c r="I24" s="22"/>
      <c r="J24" s="34"/>
      <c r="K24" s="30">
        <f>+D24*G10</f>
        <v>11070275.223672001</v>
      </c>
    </row>
    <row r="25" spans="2:13">
      <c r="B25" s="29" t="s">
        <v>36</v>
      </c>
      <c r="C25" s="36" t="s">
        <v>37</v>
      </c>
      <c r="D25" s="37">
        <v>0</v>
      </c>
      <c r="E25" s="22"/>
      <c r="F25" s="22"/>
      <c r="G25" s="22"/>
      <c r="H25" s="22"/>
      <c r="I25" s="22"/>
      <c r="J25" s="34"/>
      <c r="K25" s="30">
        <f t="shared" si="0"/>
        <v>0</v>
      </c>
    </row>
    <row r="26" spans="2:13">
      <c r="B26" s="29" t="s">
        <v>38</v>
      </c>
      <c r="C26" s="39" t="s">
        <v>39</v>
      </c>
      <c r="D26" s="22">
        <v>0.05</v>
      </c>
      <c r="E26" s="22"/>
      <c r="F26" s="22"/>
      <c r="G26" s="22"/>
      <c r="H26" s="22"/>
      <c r="I26" s="22"/>
      <c r="J26" s="34"/>
      <c r="K26" s="30">
        <f>+D26*G10</f>
        <v>27675688.059180006</v>
      </c>
    </row>
    <row r="27" spans="2:13">
      <c r="B27" s="14">
        <v>1.3</v>
      </c>
      <c r="C27" s="40" t="s">
        <v>40</v>
      </c>
      <c r="D27" s="17">
        <v>0</v>
      </c>
      <c r="E27" s="24"/>
      <c r="F27" s="24"/>
      <c r="G27" s="24"/>
      <c r="H27" s="24"/>
      <c r="I27" s="24"/>
      <c r="J27" s="38"/>
      <c r="K27" s="30">
        <f t="shared" ref="K27" si="1">ROUND(+$K$8*D25,0)</f>
        <v>0</v>
      </c>
    </row>
    <row r="28" spans="2:13">
      <c r="B28" s="64" t="s">
        <v>41</v>
      </c>
      <c r="C28" s="65" t="s">
        <v>42</v>
      </c>
      <c r="D28" s="66">
        <v>6.0000000000000001E-3</v>
      </c>
      <c r="E28" s="61"/>
      <c r="F28" s="61"/>
      <c r="G28" s="61"/>
      <c r="H28" s="61"/>
      <c r="I28" s="61"/>
      <c r="J28" s="62"/>
      <c r="K28" s="63">
        <f>K31+K30+K29</f>
        <v>2635285.4746039202</v>
      </c>
    </row>
    <row r="29" spans="2:13" ht="15" customHeight="1">
      <c r="B29" s="29" t="s">
        <v>43</v>
      </c>
      <c r="C29" s="23" t="s">
        <v>44</v>
      </c>
      <c r="D29" s="22">
        <v>2E-3</v>
      </c>
      <c r="E29" s="41"/>
      <c r="F29" s="41"/>
      <c r="G29" s="41"/>
      <c r="H29" s="41"/>
      <c r="I29" s="41"/>
      <c r="J29" s="42"/>
      <c r="K29" s="30">
        <f>+D29*G10</f>
        <v>1107027.5223672001</v>
      </c>
    </row>
    <row r="30" spans="2:13" ht="15.75" customHeight="1">
      <c r="B30" s="29" t="s">
        <v>45</v>
      </c>
      <c r="C30" s="23" t="s">
        <v>46</v>
      </c>
      <c r="D30" s="22">
        <v>2.0000000000000001E-4</v>
      </c>
      <c r="E30" s="31"/>
      <c r="F30" s="31"/>
      <c r="G30" s="31"/>
      <c r="H30" s="31"/>
      <c r="I30" s="31"/>
      <c r="J30" s="32"/>
      <c r="K30" s="30">
        <f>+D30*G10</f>
        <v>110702.75223672001</v>
      </c>
    </row>
    <row r="31" spans="2:13" ht="21.75" customHeight="1">
      <c r="B31" s="29" t="s">
        <v>47</v>
      </c>
      <c r="C31" s="23" t="s">
        <v>48</v>
      </c>
      <c r="D31" s="22">
        <v>2E-3</v>
      </c>
      <c r="E31" s="22"/>
      <c r="F31" s="22"/>
      <c r="G31" s="22"/>
      <c r="H31" s="22"/>
      <c r="I31" s="22"/>
      <c r="J31" s="34"/>
      <c r="K31" s="30">
        <v>1417555.2</v>
      </c>
      <c r="L31" s="57"/>
      <c r="M31" s="75"/>
    </row>
    <row r="32" spans="2:13">
      <c r="B32" s="58">
        <v>2</v>
      </c>
      <c r="C32" s="59" t="s">
        <v>49</v>
      </c>
      <c r="D32" s="60">
        <f>+D33</f>
        <v>0.06</v>
      </c>
      <c r="E32" s="61"/>
      <c r="F32" s="61"/>
      <c r="G32" s="61"/>
      <c r="H32" s="61"/>
      <c r="I32" s="61"/>
      <c r="J32" s="62"/>
      <c r="K32" s="63">
        <f>+K33</f>
        <v>26357798.1516</v>
      </c>
    </row>
    <row r="33" spans="2:13" ht="30.75" customHeight="1">
      <c r="B33" s="29">
        <v>2.1</v>
      </c>
      <c r="C33" s="27" t="s">
        <v>58</v>
      </c>
      <c r="D33" s="45">
        <v>0.06</v>
      </c>
      <c r="E33" s="22"/>
      <c r="F33" s="22"/>
      <c r="G33" s="22"/>
      <c r="H33" s="22"/>
      <c r="I33" s="22"/>
      <c r="J33" s="34"/>
      <c r="K33" s="30">
        <f>+D33*E10</f>
        <v>26357798.1516</v>
      </c>
      <c r="L33" s="57"/>
    </row>
    <row r="34" spans="2:13">
      <c r="B34" s="14">
        <v>3</v>
      </c>
      <c r="C34" s="47" t="s">
        <v>50</v>
      </c>
      <c r="D34" s="43">
        <f>SUM(D35)</f>
        <v>0</v>
      </c>
      <c r="E34" s="43"/>
      <c r="F34" s="43"/>
      <c r="G34" s="43"/>
      <c r="H34" s="43"/>
      <c r="I34" s="43"/>
      <c r="J34" s="44"/>
      <c r="K34" s="33">
        <f>+K35</f>
        <v>0</v>
      </c>
    </row>
    <row r="35" spans="2:13">
      <c r="B35" s="29">
        <v>3.1</v>
      </c>
      <c r="C35" s="23" t="s">
        <v>51</v>
      </c>
      <c r="D35" s="45">
        <v>0</v>
      </c>
      <c r="E35" s="45"/>
      <c r="F35" s="45"/>
      <c r="G35" s="45"/>
      <c r="H35" s="45"/>
      <c r="I35" s="45"/>
      <c r="J35" s="46"/>
      <c r="K35" s="30">
        <f>ROUND(+$K$8*D33,0)</f>
        <v>0</v>
      </c>
    </row>
    <row r="36" spans="2:13" ht="15.75">
      <c r="B36" s="88" t="s">
        <v>52</v>
      </c>
      <c r="C36" s="89"/>
      <c r="D36" s="48">
        <v>0.26</v>
      </c>
      <c r="E36" s="43"/>
      <c r="F36" s="43"/>
      <c r="G36" s="43"/>
      <c r="H36" s="43"/>
      <c r="I36" s="43"/>
      <c r="J36" s="44"/>
      <c r="K36" s="30"/>
    </row>
    <row r="37" spans="2:13" ht="19.5">
      <c r="B37" s="90"/>
      <c r="C37" s="91"/>
      <c r="D37" s="91"/>
      <c r="E37" s="45"/>
      <c r="F37" s="45"/>
      <c r="G37" s="45"/>
      <c r="H37" s="45"/>
      <c r="I37" s="45"/>
      <c r="J37" s="46"/>
      <c r="K37" s="30"/>
    </row>
    <row r="38" spans="2:13" ht="19.5">
      <c r="B38" s="92" t="s">
        <v>53</v>
      </c>
      <c r="C38" s="93"/>
      <c r="D38" s="52">
        <v>0.26</v>
      </c>
      <c r="E38" s="48"/>
      <c r="F38" s="48"/>
      <c r="G38" s="48"/>
      <c r="H38" s="48"/>
      <c r="I38" s="48"/>
      <c r="J38" s="49"/>
      <c r="K38" s="33">
        <f>K32+K28+K19+K16+K14</f>
        <v>114217106.99387659</v>
      </c>
      <c r="M38" s="57"/>
    </row>
    <row r="39" spans="2:13" ht="19.5">
      <c r="D39" s="73"/>
      <c r="E39" s="50"/>
      <c r="F39" s="50"/>
      <c r="G39" s="50"/>
      <c r="H39" s="50"/>
      <c r="I39" s="50"/>
      <c r="J39" s="51"/>
      <c r="K39" s="74">
        <f>+K38/E10</f>
        <v>0.25999995827483774</v>
      </c>
      <c r="M39" s="57"/>
    </row>
    <row r="40" spans="2:13" ht="19.5">
      <c r="E40" s="53"/>
      <c r="F40" s="53"/>
      <c r="G40" s="53"/>
      <c r="H40" s="53"/>
      <c r="I40" s="53"/>
      <c r="J40" s="94"/>
      <c r="K40" s="95"/>
      <c r="M40" s="57"/>
    </row>
  </sheetData>
  <mergeCells count="9">
    <mergeCell ref="B7:K7"/>
    <mergeCell ref="B36:C36"/>
    <mergeCell ref="B37:D37"/>
    <mergeCell ref="B38:C38"/>
    <mergeCell ref="J40:K40"/>
    <mergeCell ref="B5:C5"/>
    <mergeCell ref="D5:K5"/>
    <mergeCell ref="B6:D6"/>
    <mergeCell ref="I6:J6"/>
  </mergeCells>
  <pageMargins left="0.7" right="0.7" top="0.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2022-05-09T16:32:00Z</cp:lastPrinted>
  <dcterms:created xsi:type="dcterms:W3CDTF">2022-04-23T22:34:44Z</dcterms:created>
  <dcterms:modified xsi:type="dcterms:W3CDTF">2022-05-09T16:32:08Z</dcterms:modified>
</cp:coreProperties>
</file>