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2022\CONTRATOS\CONVOCATORIAS\008 OBRA CIVIL SUBESTACION ELECTRICA\"/>
    </mc:Choice>
  </mc:AlternateContent>
  <bookViews>
    <workbookView xWindow="0" yWindow="0" windowWidth="21600" windowHeight="8835" tabRatio="519" firstSheet="3" activeTab="3"/>
  </bookViews>
  <sheets>
    <sheet name="Frecuencia-Probabilidad" sheetId="49" state="hidden" r:id="rId1"/>
    <sheet name="Tabla impacto severidad" sheetId="50" state="hidden" r:id="rId2"/>
    <sheet name="Análisis" sheetId="51" state="hidden" r:id="rId3"/>
    <sheet name="PPTO 1" sheetId="53" r:id="rId4"/>
    <sheet name="APU´S" sheetId="70" r:id="rId5"/>
  </sheets>
  <externalReferences>
    <externalReference r:id="rId6"/>
  </externalReferences>
  <definedNames>
    <definedName name="_Fill" localSheetId="3" hidden="1">#REF!</definedName>
    <definedName name="_Fill" hidden="1">#REF!</definedName>
    <definedName name="_xlnm._FilterDatabase" localSheetId="4" hidden="1">APU´S!$G$1145:$G$3009</definedName>
    <definedName name="_xlnm._FilterDatabase" localSheetId="3" hidden="1">'PPTO 1'!$A$3:$G$187</definedName>
    <definedName name="_xlnm.Print_Area" localSheetId="3">'PPTO 1'!$3:$3</definedName>
    <definedName name="_xlnm.Print_Titles" localSheetId="3">'PPTO 1'!$3:$3</definedName>
  </definedNames>
  <calcPr calcId="181029"/>
  <pivotCaches>
    <pivotCache cacheId="2" r:id="rId7"/>
  </pivotCaches>
  <fileRecoveryPr autoRecover="0"/>
</workbook>
</file>

<file path=xl/calcChain.xml><?xml version="1.0" encoding="utf-8"?>
<calcChain xmlns="http://schemas.openxmlformats.org/spreadsheetml/2006/main">
  <c r="E1174" i="70" l="1"/>
  <c r="E1178" i="70"/>
  <c r="E1181" i="70"/>
  <c r="D1145" i="70"/>
  <c r="D2994" i="70"/>
  <c r="D2975" i="70"/>
  <c r="D2956" i="70"/>
  <c r="D2937" i="70"/>
  <c r="D2918" i="70"/>
  <c r="D2899" i="70"/>
  <c r="D2880" i="70"/>
  <c r="D2861" i="70"/>
  <c r="D2842" i="70"/>
  <c r="D2821" i="70"/>
  <c r="D2802" i="70"/>
  <c r="D2783" i="70"/>
  <c r="D2764" i="70"/>
  <c r="D2745" i="70"/>
  <c r="D2722" i="70"/>
  <c r="D2699" i="70"/>
  <c r="D2676" i="70"/>
  <c r="D2653" i="70"/>
  <c r="D2630" i="70"/>
  <c r="D2607" i="70"/>
  <c r="D2584" i="70"/>
  <c r="D2561" i="70"/>
  <c r="D2538" i="70"/>
  <c r="D2515" i="70"/>
  <c r="D2492" i="70"/>
  <c r="D2473" i="70"/>
  <c r="D2454" i="70"/>
  <c r="D2435" i="70"/>
  <c r="D2415" i="70"/>
  <c r="D2392" i="70"/>
  <c r="D2369" i="70"/>
  <c r="D2346" i="70"/>
  <c r="D2323" i="70"/>
  <c r="D2304" i="70"/>
  <c r="D2285" i="70"/>
  <c r="D2266" i="70"/>
  <c r="D2245" i="70"/>
  <c r="D2226" i="70"/>
  <c r="D2207" i="70"/>
  <c r="D2188" i="70"/>
  <c r="D2169" i="70"/>
  <c r="D2150" i="70"/>
  <c r="D2131" i="70"/>
  <c r="D2112" i="70"/>
  <c r="D2093" i="70"/>
  <c r="D2074" i="70"/>
  <c r="D2055" i="70"/>
  <c r="D2036" i="70"/>
  <c r="D2016" i="70"/>
  <c r="D1996" i="70"/>
  <c r="D1977" i="70"/>
  <c r="D1958" i="70"/>
  <c r="D1936" i="70"/>
  <c r="D1917" i="70"/>
  <c r="D1898" i="70"/>
  <c r="D1879" i="70"/>
  <c r="D1860" i="70"/>
  <c r="D1841" i="70"/>
  <c r="D1822" i="70"/>
  <c r="D1803" i="70"/>
  <c r="D1784" i="70"/>
  <c r="D1765" i="70"/>
  <c r="D1746" i="70"/>
  <c r="D1727" i="70"/>
  <c r="D1708" i="70"/>
  <c r="D1689" i="70"/>
  <c r="D1670" i="70"/>
  <c r="D1651" i="70"/>
  <c r="D1632" i="70"/>
  <c r="D1613" i="70"/>
  <c r="D1594" i="70"/>
  <c r="D1575" i="70"/>
  <c r="D1556" i="70"/>
  <c r="D1537" i="70"/>
  <c r="D1518" i="70"/>
  <c r="D1500" i="70"/>
  <c r="D1481" i="70"/>
  <c r="D1462" i="70"/>
  <c r="D1443" i="70"/>
  <c r="D1424" i="70"/>
  <c r="D1405" i="70"/>
  <c r="D1385" i="70"/>
  <c r="D1366" i="70"/>
  <c r="D1347" i="70"/>
  <c r="D1328" i="70"/>
  <c r="D1308" i="70"/>
  <c r="D1289" i="70"/>
  <c r="D1268" i="70"/>
  <c r="D1249" i="70"/>
  <c r="D1229" i="70"/>
  <c r="D1210" i="70"/>
  <c r="D1186" i="70"/>
  <c r="D1165" i="70"/>
  <c r="A71" i="53"/>
  <c r="A70" i="53"/>
  <c r="A69" i="53"/>
  <c r="A68" i="53"/>
  <c r="A67" i="53"/>
  <c r="A66" i="53"/>
  <c r="A65" i="53"/>
  <c r="A64" i="53"/>
  <c r="A63" i="53"/>
  <c r="A62" i="53"/>
  <c r="A61" i="53"/>
  <c r="A59" i="53"/>
  <c r="A58" i="53"/>
  <c r="A57" i="53"/>
  <c r="A56" i="53"/>
  <c r="A55" i="53"/>
  <c r="A54" i="53"/>
  <c r="A51" i="53"/>
  <c r="A50" i="53"/>
  <c r="A49" i="53"/>
  <c r="A48" i="53"/>
  <c r="A46" i="53"/>
  <c r="A45" i="53"/>
  <c r="A44" i="53"/>
  <c r="A42" i="53"/>
  <c r="A40" i="53"/>
  <c r="A39" i="53"/>
  <c r="A38" i="53"/>
  <c r="A36" i="53"/>
  <c r="A35" i="53"/>
  <c r="A34" i="53"/>
  <c r="A33" i="53"/>
  <c r="A31" i="53"/>
  <c r="A30" i="53"/>
  <c r="A28" i="53"/>
  <c r="A27" i="53"/>
  <c r="A26" i="53"/>
  <c r="A25" i="53"/>
  <c r="A24" i="53"/>
  <c r="A23" i="53"/>
  <c r="A22" i="53"/>
  <c r="A21" i="53"/>
  <c r="A19" i="53"/>
  <c r="A18" i="53"/>
  <c r="A16" i="53"/>
  <c r="A14" i="53"/>
  <c r="A13" i="53"/>
  <c r="A12" i="53"/>
  <c r="A10" i="53"/>
  <c r="A9" i="53"/>
  <c r="A8" i="53"/>
  <c r="A7" i="53"/>
  <c r="A5" i="53"/>
  <c r="E2730" i="70" l="1"/>
  <c r="E2729" i="70"/>
  <c r="E2728" i="70"/>
  <c r="E2727" i="70"/>
  <c r="E2726" i="70"/>
  <c r="E2707" i="70"/>
  <c r="E2706" i="70"/>
  <c r="E2705" i="70"/>
  <c r="E2704" i="70"/>
  <c r="E2703" i="70"/>
  <c r="E2684" i="70"/>
  <c r="E2683" i="70"/>
  <c r="E2682" i="70"/>
  <c r="E2681" i="70"/>
  <c r="E2680" i="70"/>
  <c r="E2661" i="70"/>
  <c r="E2660" i="70"/>
  <c r="E2659" i="70"/>
  <c r="E2658" i="70"/>
  <c r="E2657" i="70"/>
  <c r="E2638" i="70"/>
  <c r="E2637" i="70"/>
  <c r="E2636" i="70"/>
  <c r="E2635" i="70"/>
  <c r="E2634" i="70"/>
  <c r="E2615" i="70"/>
  <c r="E2614" i="70"/>
  <c r="E2613" i="70"/>
  <c r="E2612" i="70"/>
  <c r="E2611" i="70"/>
  <c r="E2592" i="70"/>
  <c r="E2591" i="70"/>
  <c r="E2590" i="70"/>
  <c r="E2589" i="70"/>
  <c r="E2588" i="70"/>
  <c r="E2568" i="70"/>
  <c r="E2569" i="70"/>
  <c r="E2567" i="70"/>
  <c r="E2566" i="70"/>
  <c r="E2565" i="70"/>
  <c r="E2546" i="70"/>
  <c r="E2545" i="70"/>
  <c r="E2544" i="70"/>
  <c r="E2543" i="70"/>
  <c r="E2542" i="70"/>
  <c r="E2523" i="70"/>
  <c r="E2522" i="70"/>
  <c r="E2521" i="70"/>
  <c r="E2520" i="70"/>
  <c r="E2519" i="70"/>
  <c r="E2500" i="70"/>
  <c r="E2499" i="70"/>
  <c r="E2498" i="70"/>
  <c r="E2497" i="70"/>
  <c r="E2496" i="70"/>
  <c r="E2662" i="70" l="1"/>
  <c r="E2616" i="70"/>
  <c r="E2547" i="70"/>
  <c r="E2400" i="70" l="1"/>
  <c r="E2399" i="70"/>
  <c r="E2398" i="70"/>
  <c r="E2397" i="70"/>
  <c r="E2396" i="70"/>
  <c r="E2377" i="70"/>
  <c r="E2376" i="70"/>
  <c r="E2375" i="70"/>
  <c r="E2374" i="70"/>
  <c r="E2373" i="70"/>
  <c r="E2354" i="70"/>
  <c r="E2353" i="70"/>
  <c r="E2352" i="70"/>
  <c r="E2351" i="70"/>
  <c r="E2350" i="70"/>
  <c r="E2330" i="70"/>
  <c r="E2329" i="70"/>
  <c r="E2327" i="70"/>
  <c r="E2328" i="70"/>
  <c r="E2331" i="70"/>
  <c r="E2292" i="70"/>
  <c r="E2289" i="70"/>
  <c r="E2004" i="70"/>
  <c r="F123" i="53"/>
  <c r="E1984" i="70"/>
  <c r="E1985" i="70" s="1"/>
  <c r="E1940" i="70"/>
  <c r="E1941" i="70"/>
  <c r="E1942" i="70"/>
  <c r="E1943" i="70"/>
  <c r="F107" i="53"/>
  <c r="E1233" i="70"/>
  <c r="E1190" i="70"/>
  <c r="E1191" i="70"/>
  <c r="E1192" i="70"/>
  <c r="E1193" i="70"/>
  <c r="E1194" i="70"/>
  <c r="E1195" i="70"/>
  <c r="E2332" i="70" l="1"/>
  <c r="E1981" i="70"/>
  <c r="E1982" i="70" s="1"/>
  <c r="E1944" i="70"/>
  <c r="E2868" i="70"/>
  <c r="E2869" i="70" s="1"/>
  <c r="E2887" i="70"/>
  <c r="E2888" i="70" s="1"/>
  <c r="E2906" i="70"/>
  <c r="E2907" i="70" s="1"/>
  <c r="E2944" i="70"/>
  <c r="E2945" i="70" s="1"/>
  <c r="E2963" i="70"/>
  <c r="E2964" i="70" s="1"/>
  <c r="E2982" i="70"/>
  <c r="E2983" i="70" s="1"/>
  <c r="E3001" i="70"/>
  <c r="E3002" i="70" s="1"/>
  <c r="E2211" i="70"/>
  <c r="E2214" i="70"/>
  <c r="E2215" i="70" s="1"/>
  <c r="E2230" i="70"/>
  <c r="E2233" i="70"/>
  <c r="E2234" i="70" s="1"/>
  <c r="E2249" i="70"/>
  <c r="E2250" i="70"/>
  <c r="E2251" i="70"/>
  <c r="E2254" i="70"/>
  <c r="E2255" i="70" s="1"/>
  <c r="E2270" i="70"/>
  <c r="E2273" i="70"/>
  <c r="E2274" i="70" s="1"/>
  <c r="E2293" i="70"/>
  <c r="E2308" i="70"/>
  <c r="E2311" i="70"/>
  <c r="E2312" i="70" s="1"/>
  <c r="E2334" i="70"/>
  <c r="E2335" i="70" s="1"/>
  <c r="E2357" i="70"/>
  <c r="E2358" i="70" s="1"/>
  <c r="E2380" i="70"/>
  <c r="E2381" i="70" s="1"/>
  <c r="E2403" i="70"/>
  <c r="E2404" i="70" s="1"/>
  <c r="E2419" i="70"/>
  <c r="E2420" i="70"/>
  <c r="E2439" i="70"/>
  <c r="E2442" i="70"/>
  <c r="E2443" i="70" s="1"/>
  <c r="E2461" i="70"/>
  <c r="E2462" i="70" s="1"/>
  <c r="E2480" i="70"/>
  <c r="E2481" i="70" s="1"/>
  <c r="E2503" i="70"/>
  <c r="E2504" i="70" s="1"/>
  <c r="E2526" i="70"/>
  <c r="E2527" i="70" s="1"/>
  <c r="E2549" i="70"/>
  <c r="E2550" i="70" s="1"/>
  <c r="E2572" i="70"/>
  <c r="E2573" i="70" s="1"/>
  <c r="E2595" i="70"/>
  <c r="E2596" i="70" s="1"/>
  <c r="E2618" i="70"/>
  <c r="E2619" i="70" s="1"/>
  <c r="E2641" i="70"/>
  <c r="E2642" i="70" s="1"/>
  <c r="E2664" i="70"/>
  <c r="E2665" i="70" s="1"/>
  <c r="E2687" i="70"/>
  <c r="E2688" i="70" s="1"/>
  <c r="E2710" i="70"/>
  <c r="E2711" i="70" s="1"/>
  <c r="E2733" i="70"/>
  <c r="E2734" i="70" s="1"/>
  <c r="E2749" i="70"/>
  <c r="E2752" i="70"/>
  <c r="E2753" i="70" s="1"/>
  <c r="E2768" i="70"/>
  <c r="E2771" i="70"/>
  <c r="E2772" i="70" s="1"/>
  <c r="E2806" i="70"/>
  <c r="E2809" i="70"/>
  <c r="E2810" i="70" s="1"/>
  <c r="E2825" i="70"/>
  <c r="E2826" i="70"/>
  <c r="E2827" i="70"/>
  <c r="E2830" i="70"/>
  <c r="E2831" i="70" s="1"/>
  <c r="E2846" i="70"/>
  <c r="E1886" i="70"/>
  <c r="E1887" i="70" s="1"/>
  <c r="E1905" i="70"/>
  <c r="E1906" i="70" s="1"/>
  <c r="E1924" i="70"/>
  <c r="E1925" i="70" s="1"/>
  <c r="E1946" i="70"/>
  <c r="E1947" i="70" s="1"/>
  <c r="E2001" i="70"/>
  <c r="E2005" i="70"/>
  <c r="E2021" i="70"/>
  <c r="E2024" i="70"/>
  <c r="E2025" i="70" s="1"/>
  <c r="E2043" i="70"/>
  <c r="E2044" i="70" s="1"/>
  <c r="E2062" i="70"/>
  <c r="E2063" i="70" s="1"/>
  <c r="E2081" i="70"/>
  <c r="E2082" i="70" s="1"/>
  <c r="E2138" i="70"/>
  <c r="E2139" i="70" s="1"/>
  <c r="E2157" i="70"/>
  <c r="E2158" i="70" s="1"/>
  <c r="E2176" i="70"/>
  <c r="E2177" i="70" s="1"/>
  <c r="E2195" i="70"/>
  <c r="E2196" i="70" s="1"/>
  <c r="E1753" i="70"/>
  <c r="E1754" i="70" s="1"/>
  <c r="E1791" i="70"/>
  <c r="E1792" i="70" s="1"/>
  <c r="E1810" i="70"/>
  <c r="E1811" i="70" s="1"/>
  <c r="E1829" i="70"/>
  <c r="E1830" i="70" s="1"/>
  <c r="E1848" i="70"/>
  <c r="E1849" i="70" s="1"/>
  <c r="E1867" i="70"/>
  <c r="E1868" i="70" s="1"/>
  <c r="E1658" i="70"/>
  <c r="E1659" i="70" s="1"/>
  <c r="E1677" i="70"/>
  <c r="E1678" i="70" s="1"/>
  <c r="E1696" i="70"/>
  <c r="E1697" i="70" s="1"/>
  <c r="E1715" i="70"/>
  <c r="E1716" i="70" s="1"/>
  <c r="E1639" i="70"/>
  <c r="E1640" i="70" s="1"/>
  <c r="E1601" i="70"/>
  <c r="E1602" i="70" s="1"/>
  <c r="E1598" i="70"/>
  <c r="E1582" i="70"/>
  <c r="E1583" i="70" s="1"/>
  <c r="E1579" i="70"/>
  <c r="E1563" i="70"/>
  <c r="E1564" i="70" s="1"/>
  <c r="E1560" i="70"/>
  <c r="F176" i="53"/>
  <c r="F177" i="53"/>
  <c r="F178" i="53"/>
  <c r="F179" i="53"/>
  <c r="F180" i="53"/>
  <c r="F175" i="53"/>
  <c r="F155" i="53"/>
  <c r="F156" i="53"/>
  <c r="F157" i="53"/>
  <c r="F158" i="53"/>
  <c r="F159" i="53"/>
  <c r="F160" i="53"/>
  <c r="F161" i="53"/>
  <c r="F162" i="53"/>
  <c r="F163" i="53"/>
  <c r="F164" i="53"/>
  <c r="F165" i="53"/>
  <c r="F166" i="53"/>
  <c r="F168" i="53"/>
  <c r="F169" i="53"/>
  <c r="F170" i="53"/>
  <c r="F171" i="53"/>
  <c r="F172" i="53"/>
  <c r="F154" i="53"/>
  <c r="F145" i="53"/>
  <c r="F146" i="53"/>
  <c r="F147" i="53"/>
  <c r="F149" i="53"/>
  <c r="F150" i="53"/>
  <c r="F151" i="53"/>
  <c r="F133" i="53"/>
  <c r="F135" i="53"/>
  <c r="F136" i="53"/>
  <c r="F137" i="53"/>
  <c r="F138" i="53"/>
  <c r="F139" i="53"/>
  <c r="F141" i="53"/>
  <c r="F142" i="53"/>
  <c r="F122" i="53"/>
  <c r="F124" i="53"/>
  <c r="F125" i="53"/>
  <c r="F126" i="53"/>
  <c r="F127" i="53"/>
  <c r="F109" i="53"/>
  <c r="F111" i="53"/>
  <c r="F112" i="53"/>
  <c r="F113" i="53"/>
  <c r="F114" i="53"/>
  <c r="F115" i="53"/>
  <c r="F116" i="53"/>
  <c r="F117" i="53"/>
  <c r="F118" i="53"/>
  <c r="F91" i="53"/>
  <c r="F93" i="53"/>
  <c r="F95" i="53"/>
  <c r="F97" i="53"/>
  <c r="F98" i="53"/>
  <c r="F99" i="53"/>
  <c r="F101" i="53"/>
  <c r="F102" i="53"/>
  <c r="F103" i="53"/>
  <c r="F104" i="53"/>
  <c r="F79" i="53"/>
  <c r="F87" i="53"/>
  <c r="D140" i="53"/>
  <c r="F140" i="53" s="1"/>
  <c r="E2787" i="70" l="1"/>
  <c r="E2788" i="70" s="1"/>
  <c r="E2796" i="70" s="1"/>
  <c r="E2797" i="70" s="1"/>
  <c r="E2790" i="70"/>
  <c r="E2791" i="70" s="1"/>
  <c r="F167" i="53"/>
  <c r="E2925" i="70"/>
  <c r="E2926" i="70" s="1"/>
  <c r="E1987" i="70"/>
  <c r="E1988" i="70" s="1"/>
  <c r="E1990" i="70"/>
  <c r="E1991" i="70" s="1"/>
  <c r="E1965" i="70"/>
  <c r="E1966" i="70" s="1"/>
  <c r="E2828" i="70"/>
  <c r="E2836" i="70" s="1"/>
  <c r="E2837" i="70" s="1"/>
  <c r="E2750" i="70"/>
  <c r="E2758" i="70" s="1"/>
  <c r="E2759" i="70" s="1"/>
  <c r="E2708" i="70"/>
  <c r="E2716" i="70" s="1"/>
  <c r="E2717" i="70" s="1"/>
  <c r="E2670" i="70"/>
  <c r="E2671" i="70" s="1"/>
  <c r="E2570" i="70"/>
  <c r="E2578" i="70" s="1"/>
  <c r="E2579" i="70" s="1"/>
  <c r="E2501" i="70"/>
  <c r="E2509" i="70" s="1"/>
  <c r="E2510" i="70" s="1"/>
  <c r="E2355" i="70"/>
  <c r="E2363" i="70" s="1"/>
  <c r="E2364" i="70" s="1"/>
  <c r="E2252" i="70"/>
  <c r="E2260" i="70" s="1"/>
  <c r="E2261" i="70" s="1"/>
  <c r="E2212" i="70"/>
  <c r="E2220" i="70" s="1"/>
  <c r="E2221" i="70" s="1"/>
  <c r="E2847" i="70"/>
  <c r="E2855" i="70" s="1"/>
  <c r="E2856" i="70" s="1"/>
  <c r="E2849" i="70"/>
  <c r="E2850" i="70" s="1"/>
  <c r="E2477" i="70"/>
  <c r="E2421" i="70"/>
  <c r="E2426" i="70" s="1"/>
  <c r="E2427" i="70" s="1"/>
  <c r="E2309" i="70"/>
  <c r="E2314" i="70" s="1"/>
  <c r="E2315" i="70" s="1"/>
  <c r="E1712" i="70"/>
  <c r="E1693" i="70"/>
  <c r="E1674" i="70"/>
  <c r="E1655" i="70"/>
  <c r="E2960" i="70"/>
  <c r="E2979" i="70"/>
  <c r="E2903" i="70"/>
  <c r="E2865" i="70"/>
  <c r="E2922" i="70"/>
  <c r="E2998" i="70"/>
  <c r="E2884" i="70"/>
  <c r="E2941" i="70"/>
  <c r="E2769" i="70"/>
  <c r="E2639" i="70"/>
  <c r="E2593" i="70"/>
  <c r="E2440" i="70"/>
  <c r="E2807" i="70"/>
  <c r="E2731" i="70"/>
  <c r="E2685" i="70"/>
  <c r="E2458" i="70"/>
  <c r="E2231" i="70"/>
  <c r="E2378" i="70"/>
  <c r="E2271" i="70"/>
  <c r="E2040" i="70"/>
  <c r="E2173" i="70"/>
  <c r="E2059" i="70"/>
  <c r="E2078" i="70"/>
  <c r="E2135" i="70"/>
  <c r="E2154" i="70"/>
  <c r="E2020" i="70"/>
  <c r="E2000" i="70"/>
  <c r="E1962" i="70"/>
  <c r="E1921" i="70"/>
  <c r="E1902" i="70"/>
  <c r="E1883" i="70"/>
  <c r="E1864" i="70"/>
  <c r="E1845" i="70"/>
  <c r="E1826" i="70"/>
  <c r="E1807" i="70"/>
  <c r="E1788" i="70"/>
  <c r="E1750" i="70"/>
  <c r="E1636" i="70"/>
  <c r="E1599" i="70"/>
  <c r="D1609" i="70" s="1"/>
  <c r="E1580" i="70"/>
  <c r="E1561" i="70"/>
  <c r="F174" i="53"/>
  <c r="B1988" i="70" l="1"/>
  <c r="E2257" i="70"/>
  <c r="E2258" i="70" s="1"/>
  <c r="B2258" i="70" s="1"/>
  <c r="E2833" i="70"/>
  <c r="E2834" i="70" s="1"/>
  <c r="E2360" i="70"/>
  <c r="E2361" i="70" s="1"/>
  <c r="B2364" i="70" s="1"/>
  <c r="E2755" i="70"/>
  <c r="E2756" i="70" s="1"/>
  <c r="B2756" i="70" s="1"/>
  <c r="E2575" i="70"/>
  <c r="E2576" i="70" s="1"/>
  <c r="B2576" i="70" s="1"/>
  <c r="E2506" i="70"/>
  <c r="E2507" i="70" s="1"/>
  <c r="B2510" i="70" s="1"/>
  <c r="E2713" i="70"/>
  <c r="E2714" i="70" s="1"/>
  <c r="B2714" i="70" s="1"/>
  <c r="E2667" i="70"/>
  <c r="E2668" i="70" s="1"/>
  <c r="B2665" i="70" s="1"/>
  <c r="E2217" i="70"/>
  <c r="E2218" i="70" s="1"/>
  <c r="B2218" i="70" s="1"/>
  <c r="E2317" i="70"/>
  <c r="E2318" i="70" s="1"/>
  <c r="B2318" i="70" s="1"/>
  <c r="E2793" i="70"/>
  <c r="E2794" i="70" s="1"/>
  <c r="B2791" i="70" s="1"/>
  <c r="E2852" i="70"/>
  <c r="E2853" i="70" s="1"/>
  <c r="E2429" i="70"/>
  <c r="E2430" i="70" s="1"/>
  <c r="E1713" i="70"/>
  <c r="E1718" i="70" s="1"/>
  <c r="E1719" i="70" s="1"/>
  <c r="E2478" i="70"/>
  <c r="E2483" i="70" s="1"/>
  <c r="E2484" i="70" s="1"/>
  <c r="E1694" i="70"/>
  <c r="E1699" i="70" s="1"/>
  <c r="E1700" i="70" s="1"/>
  <c r="E1675" i="70"/>
  <c r="E1680" i="70" s="1"/>
  <c r="E1681" i="70" s="1"/>
  <c r="E1656" i="70"/>
  <c r="E2885" i="70"/>
  <c r="E2980" i="70"/>
  <c r="E2942" i="70"/>
  <c r="E2961" i="70"/>
  <c r="E2999" i="70"/>
  <c r="E2923" i="70"/>
  <c r="E2866" i="70"/>
  <c r="E2904" i="70"/>
  <c r="E2621" i="70"/>
  <c r="E2622" i="70" s="1"/>
  <c r="E2624" i="70"/>
  <c r="E2625" i="70" s="1"/>
  <c r="E2276" i="70"/>
  <c r="E2277" i="70" s="1"/>
  <c r="E2279" i="70"/>
  <c r="E2280" i="70" s="1"/>
  <c r="E2815" i="70"/>
  <c r="E2816" i="70" s="1"/>
  <c r="E2812" i="70"/>
  <c r="E2813" i="70" s="1"/>
  <c r="E2383" i="70"/>
  <c r="E2384" i="70" s="1"/>
  <c r="E2386" i="70"/>
  <c r="E2387" i="70" s="1"/>
  <c r="E2340" i="70"/>
  <c r="E2341" i="70" s="1"/>
  <c r="E2337" i="70"/>
  <c r="E2338" i="70" s="1"/>
  <c r="E2459" i="70"/>
  <c r="E2777" i="70"/>
  <c r="E2778" i="70" s="1"/>
  <c r="E2774" i="70"/>
  <c r="E2775" i="70" s="1"/>
  <c r="E2552" i="70"/>
  <c r="E2553" i="70" s="1"/>
  <c r="E2555" i="70"/>
  <c r="E2556" i="70" s="1"/>
  <c r="E2739" i="70"/>
  <c r="E2740" i="70" s="1"/>
  <c r="E2736" i="70"/>
  <c r="E2737" i="70" s="1"/>
  <c r="E2239" i="70"/>
  <c r="E2240" i="70" s="1"/>
  <c r="E2236" i="70"/>
  <c r="E2237" i="70" s="1"/>
  <c r="E2524" i="70"/>
  <c r="E2448" i="70"/>
  <c r="E2449" i="70" s="1"/>
  <c r="E2445" i="70"/>
  <c r="E2446" i="70" s="1"/>
  <c r="E2401" i="70"/>
  <c r="E2647" i="70"/>
  <c r="E2648" i="70" s="1"/>
  <c r="E2644" i="70"/>
  <c r="E2645" i="70" s="1"/>
  <c r="E2693" i="70"/>
  <c r="E2694" i="70" s="1"/>
  <c r="E2690" i="70"/>
  <c r="E2691" i="70" s="1"/>
  <c r="E2290" i="70"/>
  <c r="E1922" i="70"/>
  <c r="E2136" i="70"/>
  <c r="E2193" i="70"/>
  <c r="E2041" i="70"/>
  <c r="E1963" i="70"/>
  <c r="E2002" i="70"/>
  <c r="E2060" i="70"/>
  <c r="E1884" i="70"/>
  <c r="E2022" i="70"/>
  <c r="E1903" i="70"/>
  <c r="E2155" i="70"/>
  <c r="E2079" i="70"/>
  <c r="E2174" i="70"/>
  <c r="E1789" i="70"/>
  <c r="E1808" i="70"/>
  <c r="E1827" i="70"/>
  <c r="E1846" i="70"/>
  <c r="E1751" i="70"/>
  <c r="E1865" i="70"/>
  <c r="E1637" i="70"/>
  <c r="D1647" i="70" s="1"/>
  <c r="E1607" i="70"/>
  <c r="E1608" i="70" s="1"/>
  <c r="E1604" i="70"/>
  <c r="E1605" i="70" s="1"/>
  <c r="E1585" i="70"/>
  <c r="E1586" i="70" s="1"/>
  <c r="E1588" i="70"/>
  <c r="E1589" i="70" s="1"/>
  <c r="E1566" i="70"/>
  <c r="E1567" i="70" s="1"/>
  <c r="E1569" i="70"/>
  <c r="E1570" i="70" s="1"/>
  <c r="E1664" i="70" l="1"/>
  <c r="E1665" i="70" s="1"/>
  <c r="D1666" i="70"/>
  <c r="B2691" i="70"/>
  <c r="B2816" i="70"/>
  <c r="B2778" i="70"/>
  <c r="B2384" i="70"/>
  <c r="B2338" i="70"/>
  <c r="B2237" i="70"/>
  <c r="B1991" i="70"/>
  <c r="B1985" i="70"/>
  <c r="B1982" i="70"/>
  <c r="B2671" i="70"/>
  <c r="B2662" i="70"/>
  <c r="B2668" i="70"/>
  <c r="B2788" i="70"/>
  <c r="B2794" i="70"/>
  <c r="B2261" i="70"/>
  <c r="B2797" i="70"/>
  <c r="E2486" i="70"/>
  <c r="E2487" i="70" s="1"/>
  <c r="B2487" i="70" s="1"/>
  <c r="E1721" i="70"/>
  <c r="E1722" i="70" s="1"/>
  <c r="B1719" i="70" s="1"/>
  <c r="E1702" i="70"/>
  <c r="E1703" i="70" s="1"/>
  <c r="E1683" i="70"/>
  <c r="E1684" i="70" s="1"/>
  <c r="B2579" i="70"/>
  <c r="B2507" i="70"/>
  <c r="E1661" i="70"/>
  <c r="E1662" i="70" s="1"/>
  <c r="E2928" i="70"/>
  <c r="E2929" i="70" s="1"/>
  <c r="E2931" i="70"/>
  <c r="E2932" i="70" s="1"/>
  <c r="E2947" i="70"/>
  <c r="E2948" i="70" s="1"/>
  <c r="E2950" i="70"/>
  <c r="E2951" i="70" s="1"/>
  <c r="E2985" i="70"/>
  <c r="E2986" i="70" s="1"/>
  <c r="E2988" i="70"/>
  <c r="E2989" i="70" s="1"/>
  <c r="E2909" i="70"/>
  <c r="E2910" i="70" s="1"/>
  <c r="E2912" i="70"/>
  <c r="E2913" i="70" s="1"/>
  <c r="E2871" i="70"/>
  <c r="E2872" i="70" s="1"/>
  <c r="E2874" i="70"/>
  <c r="E2875" i="70" s="1"/>
  <c r="E3004" i="70"/>
  <c r="E3005" i="70" s="1"/>
  <c r="E3007" i="70"/>
  <c r="E3008" i="70" s="1"/>
  <c r="E2966" i="70"/>
  <c r="E2967" i="70" s="1"/>
  <c r="E2969" i="70"/>
  <c r="E2970" i="70" s="1"/>
  <c r="E2890" i="70"/>
  <c r="E2891" i="70" s="1"/>
  <c r="E2893" i="70"/>
  <c r="E2894" i="70" s="1"/>
  <c r="E2532" i="70"/>
  <c r="E2533" i="70" s="1"/>
  <c r="E2529" i="70"/>
  <c r="E2530" i="70" s="1"/>
  <c r="B2740" i="70"/>
  <c r="E2467" i="70"/>
  <c r="E2468" i="70" s="1"/>
  <c r="E2464" i="70"/>
  <c r="E2465" i="70" s="1"/>
  <c r="B2708" i="70"/>
  <c r="B2717" i="70"/>
  <c r="B2711" i="70"/>
  <c r="B2358" i="70"/>
  <c r="B2355" i="70"/>
  <c r="B2828" i="70"/>
  <c r="B2831" i="70"/>
  <c r="B2837" i="70"/>
  <c r="B2255" i="70"/>
  <c r="B2252" i="70"/>
  <c r="B2446" i="70"/>
  <c r="B2750" i="70"/>
  <c r="B2759" i="70"/>
  <c r="B2753" i="70"/>
  <c r="B2504" i="70"/>
  <c r="B2501" i="70"/>
  <c r="B2648" i="70"/>
  <c r="E2406" i="70"/>
  <c r="E2407" i="70" s="1"/>
  <c r="E2409" i="70"/>
  <c r="E2410" i="70" s="1"/>
  <c r="E2298" i="70"/>
  <c r="E2299" i="70" s="1"/>
  <c r="B2553" i="70"/>
  <c r="B2312" i="70"/>
  <c r="B2309" i="70"/>
  <c r="B2847" i="70"/>
  <c r="B2856" i="70"/>
  <c r="B2850" i="70"/>
  <c r="B2361" i="70"/>
  <c r="B2315" i="70"/>
  <c r="E2601" i="70"/>
  <c r="E2602" i="70" s="1"/>
  <c r="E2598" i="70"/>
  <c r="E2599" i="70" s="1"/>
  <c r="B2573" i="70"/>
  <c r="B2570" i="70"/>
  <c r="B2215" i="70"/>
  <c r="B2212" i="70"/>
  <c r="B2221" i="70"/>
  <c r="B2280" i="70"/>
  <c r="B2853" i="70"/>
  <c r="B2834" i="70"/>
  <c r="E2027" i="70"/>
  <c r="E2028" i="70" s="1"/>
  <c r="E2030" i="70"/>
  <c r="E2031" i="70" s="1"/>
  <c r="E2179" i="70"/>
  <c r="E2180" i="70" s="1"/>
  <c r="E2182" i="70"/>
  <c r="E2183" i="70" s="1"/>
  <c r="E1908" i="70"/>
  <c r="E1909" i="70" s="1"/>
  <c r="E1911" i="70"/>
  <c r="E1912" i="70" s="1"/>
  <c r="E1892" i="70"/>
  <c r="E1893" i="70" s="1"/>
  <c r="E1889" i="70"/>
  <c r="E1890" i="70" s="1"/>
  <c r="E2007" i="70"/>
  <c r="E2008" i="70" s="1"/>
  <c r="E2010" i="70"/>
  <c r="E2011" i="70" s="1"/>
  <c r="E2198" i="70"/>
  <c r="E2199" i="70" s="1"/>
  <c r="E2201" i="70"/>
  <c r="E2202" i="70" s="1"/>
  <c r="E1927" i="70"/>
  <c r="E1928" i="70" s="1"/>
  <c r="E1930" i="70"/>
  <c r="E1931" i="70" s="1"/>
  <c r="E2084" i="70"/>
  <c r="E2085" i="70" s="1"/>
  <c r="E2087" i="70"/>
  <c r="E2088" i="70" s="1"/>
  <c r="E2141" i="70"/>
  <c r="E2142" i="70" s="1"/>
  <c r="E2144" i="70"/>
  <c r="E2145" i="70" s="1"/>
  <c r="E2160" i="70"/>
  <c r="E2161" i="70" s="1"/>
  <c r="E2163" i="70"/>
  <c r="E2164" i="70" s="1"/>
  <c r="E2046" i="70"/>
  <c r="E2047" i="70" s="1"/>
  <c r="E2049" i="70"/>
  <c r="E2050" i="70" s="1"/>
  <c r="E1949" i="70"/>
  <c r="E1950" i="70" s="1"/>
  <c r="E1952" i="70"/>
  <c r="E1953" i="70" s="1"/>
  <c r="E2065" i="70"/>
  <c r="E2066" i="70" s="1"/>
  <c r="E2068" i="70"/>
  <c r="E2069" i="70" s="1"/>
  <c r="E1968" i="70"/>
  <c r="E1969" i="70" s="1"/>
  <c r="E1971" i="70"/>
  <c r="E1972" i="70" s="1"/>
  <c r="E1854" i="70"/>
  <c r="E1855" i="70" s="1"/>
  <c r="E1851" i="70"/>
  <c r="E1852" i="70" s="1"/>
  <c r="E1870" i="70"/>
  <c r="E1871" i="70" s="1"/>
  <c r="E1873" i="70"/>
  <c r="E1874" i="70" s="1"/>
  <c r="E1759" i="70"/>
  <c r="E1760" i="70" s="1"/>
  <c r="E1756" i="70"/>
  <c r="E1757" i="70" s="1"/>
  <c r="E1835" i="70"/>
  <c r="E1836" i="70" s="1"/>
  <c r="E1832" i="70"/>
  <c r="E1833" i="70" s="1"/>
  <c r="E1816" i="70"/>
  <c r="E1817" i="70" s="1"/>
  <c r="E1813" i="70"/>
  <c r="E1814" i="70" s="1"/>
  <c r="E1797" i="70"/>
  <c r="E1798" i="70" s="1"/>
  <c r="E1794" i="70"/>
  <c r="E1795" i="70" s="1"/>
  <c r="E1645" i="70"/>
  <c r="E1646" i="70" s="1"/>
  <c r="E1642" i="70"/>
  <c r="E1643" i="70" s="1"/>
  <c r="B1567" i="70"/>
  <c r="B1662" i="70" l="1"/>
  <c r="B2970" i="70"/>
  <c r="B2530" i="70"/>
  <c r="E2295" i="70"/>
  <c r="E2296" i="70" s="1"/>
  <c r="B1931" i="70"/>
  <c r="B1700" i="70"/>
  <c r="B1589" i="70"/>
  <c r="B1580" i="70"/>
  <c r="B1570" i="70"/>
  <c r="B2341" i="70"/>
  <c r="B2645" i="70"/>
  <c r="B2737" i="70"/>
  <c r="B2240" i="70"/>
  <c r="B2694" i="70"/>
  <c r="B1586" i="70"/>
  <c r="B2484" i="70"/>
  <c r="B2813" i="70"/>
  <c r="B2775" i="70"/>
  <c r="B2449" i="70"/>
  <c r="B2387" i="70"/>
  <c r="B1703" i="70"/>
  <c r="B2932" i="70"/>
  <c r="B2891" i="70"/>
  <c r="B2986" i="70"/>
  <c r="B3008" i="70"/>
  <c r="B2872" i="70"/>
  <c r="B2910" i="70"/>
  <c r="B2410" i="70"/>
  <c r="B2619" i="70"/>
  <c r="B2616" i="70"/>
  <c r="B2274" i="70"/>
  <c r="B2271" i="70"/>
  <c r="B2625" i="70"/>
  <c r="B2465" i="70"/>
  <c r="B2234" i="70"/>
  <c r="B2231" i="70"/>
  <c r="B2277" i="70"/>
  <c r="B2642" i="70"/>
  <c r="B2639" i="70"/>
  <c r="B2688" i="70"/>
  <c r="B2685" i="70"/>
  <c r="B2734" i="70"/>
  <c r="B2731" i="70"/>
  <c r="B2550" i="70"/>
  <c r="B2547" i="70"/>
  <c r="B2381" i="70"/>
  <c r="B2378" i="70"/>
  <c r="B2335" i="70"/>
  <c r="B2332" i="70"/>
  <c r="B2481" i="70"/>
  <c r="B2478" i="70"/>
  <c r="B2443" i="70"/>
  <c r="B2440" i="70"/>
  <c r="B2810" i="70"/>
  <c r="B2807" i="70"/>
  <c r="B2772" i="70"/>
  <c r="B2769" i="70"/>
  <c r="B2556" i="70"/>
  <c r="B2622" i="70"/>
  <c r="B1950" i="70"/>
  <c r="B2011" i="70"/>
  <c r="B2031" i="70"/>
  <c r="B2202" i="70"/>
  <c r="B1817" i="70"/>
  <c r="B1836" i="70"/>
  <c r="B1795" i="70"/>
  <c r="B1760" i="70"/>
  <c r="B1678" i="70"/>
  <c r="B1675" i="70"/>
  <c r="B1716" i="70"/>
  <c r="B1713" i="70"/>
  <c r="B1659" i="70"/>
  <c r="B1656" i="70"/>
  <c r="B1722" i="70"/>
  <c r="B1665" i="70"/>
  <c r="B1681" i="70"/>
  <c r="B1697" i="70"/>
  <c r="B1694" i="70"/>
  <c r="B1684" i="70"/>
  <c r="B1602" i="70"/>
  <c r="B1599" i="70"/>
  <c r="B1608" i="70"/>
  <c r="B1605" i="70"/>
  <c r="B1583" i="70"/>
  <c r="B1564" i="70"/>
  <c r="B1561" i="70"/>
  <c r="B2599" i="70" l="1"/>
  <c r="B2593" i="70"/>
  <c r="B1928" i="70"/>
  <c r="B2199" i="70"/>
  <c r="B2008" i="70"/>
  <c r="B2967" i="70"/>
  <c r="B2875" i="70"/>
  <c r="B2028" i="70"/>
  <c r="B1798" i="70"/>
  <c r="B1757" i="70"/>
  <c r="B2888" i="70"/>
  <c r="B2885" i="70"/>
  <c r="B3005" i="70"/>
  <c r="B2869" i="70"/>
  <c r="B2866" i="70"/>
  <c r="B2894" i="70"/>
  <c r="B2983" i="70"/>
  <c r="B2980" i="70"/>
  <c r="B2945" i="70"/>
  <c r="B2942" i="70"/>
  <c r="B2989" i="70"/>
  <c r="B2964" i="70"/>
  <c r="B2961" i="70"/>
  <c r="B2951" i="70"/>
  <c r="B2926" i="70"/>
  <c r="B2923" i="70"/>
  <c r="B2929" i="70"/>
  <c r="B2948" i="70"/>
  <c r="B2907" i="70"/>
  <c r="B2904" i="70"/>
  <c r="B2913" i="70"/>
  <c r="B3002" i="70"/>
  <c r="B2999" i="70"/>
  <c r="B2527" i="70"/>
  <c r="B2524" i="70"/>
  <c r="B2533" i="70"/>
  <c r="B2462" i="70"/>
  <c r="B2459" i="70"/>
  <c r="B2404" i="70"/>
  <c r="B2401" i="70"/>
  <c r="B2407" i="70"/>
  <c r="B2468" i="70"/>
  <c r="B2596" i="70"/>
  <c r="B2602" i="70"/>
  <c r="B2158" i="70"/>
  <c r="B2155" i="70"/>
  <c r="B1906" i="70"/>
  <c r="B1903" i="70"/>
  <c r="B1966" i="70"/>
  <c r="B1963" i="70"/>
  <c r="B2082" i="70"/>
  <c r="B2079" i="70"/>
  <c r="B2164" i="70"/>
  <c r="B1912" i="70"/>
  <c r="B1972" i="70"/>
  <c r="B2161" i="70"/>
  <c r="B2063" i="70"/>
  <c r="B2060" i="70"/>
  <c r="B2044" i="70"/>
  <c r="B2041" i="70"/>
  <c r="B1887" i="70"/>
  <c r="B1884" i="70"/>
  <c r="B1947" i="70"/>
  <c r="B1944" i="70"/>
  <c r="B2047" i="70"/>
  <c r="B2069" i="70"/>
  <c r="B2050" i="70"/>
  <c r="B1893" i="70"/>
  <c r="B2177" i="70"/>
  <c r="B2174" i="70"/>
  <c r="B1953" i="70"/>
  <c r="B2196" i="70"/>
  <c r="B2193" i="70"/>
  <c r="B2025" i="70"/>
  <c r="B2022" i="70"/>
  <c r="B1925" i="70"/>
  <c r="B1922" i="70"/>
  <c r="B2183" i="70"/>
  <c r="B2139" i="70"/>
  <c r="B2136" i="70"/>
  <c r="B2085" i="70"/>
  <c r="B2145" i="70"/>
  <c r="B2088" i="70"/>
  <c r="B2142" i="70"/>
  <c r="B2005" i="70"/>
  <c r="B2002" i="70"/>
  <c r="B2066" i="70"/>
  <c r="B1909" i="70"/>
  <c r="B1969" i="70"/>
  <c r="B2180" i="70"/>
  <c r="B1890" i="70"/>
  <c r="B1868" i="70"/>
  <c r="B1865" i="70"/>
  <c r="B1874" i="70"/>
  <c r="B1792" i="70"/>
  <c r="B1789" i="70"/>
  <c r="B1830" i="70"/>
  <c r="B1827" i="70"/>
  <c r="B1754" i="70"/>
  <c r="B1751" i="70"/>
  <c r="B1871" i="70"/>
  <c r="B1811" i="70"/>
  <c r="B1808" i="70"/>
  <c r="B1849" i="70"/>
  <c r="B1846" i="70"/>
  <c r="B1852" i="70"/>
  <c r="B1814" i="70"/>
  <c r="B1855" i="70"/>
  <c r="B1833" i="70"/>
  <c r="B1640" i="70"/>
  <c r="B1637" i="70"/>
  <c r="B1646" i="70"/>
  <c r="B1643" i="70"/>
  <c r="B2296" i="70" l="1"/>
  <c r="B2290" i="70"/>
  <c r="B2299" i="70"/>
  <c r="B2293" i="70"/>
  <c r="D134" i="53"/>
  <c r="F134" i="53" s="1"/>
  <c r="D132" i="53"/>
  <c r="D121" i="53"/>
  <c r="E1522" i="70"/>
  <c r="E1525" i="70"/>
  <c r="E1526" i="70" s="1"/>
  <c r="E2119" i="70" l="1"/>
  <c r="E2120" i="70" s="1"/>
  <c r="F132" i="53"/>
  <c r="E1523" i="70"/>
  <c r="E1531" i="70" s="1"/>
  <c r="E1532" i="70" s="1"/>
  <c r="D108" i="53"/>
  <c r="E2116" i="70" l="1"/>
  <c r="E2117" i="70" s="1"/>
  <c r="E1528" i="70"/>
  <c r="E1529" i="70" s="1"/>
  <c r="E1488" i="70"/>
  <c r="E1489" i="70" s="1"/>
  <c r="E1485" i="70"/>
  <c r="E1450" i="70"/>
  <c r="E1451" i="70" s="1"/>
  <c r="E1447" i="70"/>
  <c r="E2122" i="70" l="1"/>
  <c r="E2123" i="70" s="1"/>
  <c r="E2125" i="70"/>
  <c r="E2126" i="70" s="1"/>
  <c r="B1532" i="70"/>
  <c r="E1486" i="70"/>
  <c r="D1496" i="70" s="1"/>
  <c r="E1448" i="70"/>
  <c r="D1458" i="70" s="1"/>
  <c r="E1234" i="70"/>
  <c r="E1412" i="70"/>
  <c r="E1413" i="70" s="1"/>
  <c r="E1409" i="70"/>
  <c r="E1390" i="70"/>
  <c r="E1370" i="70"/>
  <c r="E1313" i="70"/>
  <c r="E1312" i="70"/>
  <c r="E1274" i="70"/>
  <c r="E1273" i="70"/>
  <c r="E1256" i="70"/>
  <c r="E1257" i="70" s="1"/>
  <c r="E1253" i="70"/>
  <c r="E1150" i="70"/>
  <c r="E1149" i="70"/>
  <c r="E1171" i="70"/>
  <c r="E1170" i="70"/>
  <c r="E1172" i="70" l="1"/>
  <c r="D1182" i="70" s="1"/>
  <c r="B2126" i="70"/>
  <c r="B1526" i="70"/>
  <c r="B1529" i="70"/>
  <c r="B1523" i="70"/>
  <c r="E1151" i="70"/>
  <c r="E1494" i="70"/>
  <c r="E1495" i="70" s="1"/>
  <c r="E1491" i="70"/>
  <c r="E1492" i="70" s="1"/>
  <c r="E1453" i="70"/>
  <c r="E1454" i="70" s="1"/>
  <c r="E1456" i="70"/>
  <c r="E1457" i="70" s="1"/>
  <c r="E1410" i="70"/>
  <c r="D1420" i="70" s="1"/>
  <c r="E1254" i="70"/>
  <c r="D1264" i="70" s="1"/>
  <c r="B2123" i="70" l="1"/>
  <c r="B2120" i="70"/>
  <c r="B2117" i="70"/>
  <c r="B1495" i="70"/>
  <c r="E1418" i="70"/>
  <c r="E1419" i="70" s="1"/>
  <c r="E1415" i="70"/>
  <c r="E1416" i="70" s="1"/>
  <c r="E1259" i="70"/>
  <c r="E1260" i="70" s="1"/>
  <c r="E1262" i="70"/>
  <c r="E1263" i="70" s="1"/>
  <c r="F173" i="53"/>
  <c r="F153" i="53" s="1"/>
  <c r="F152" i="53"/>
  <c r="F144" i="53"/>
  <c r="F130" i="53"/>
  <c r="E2100" i="70" l="1"/>
  <c r="E2101" i="70" s="1"/>
  <c r="F131" i="53"/>
  <c r="F129" i="53" s="1"/>
  <c r="E2423" i="70"/>
  <c r="E2424" i="70" s="1"/>
  <c r="F148" i="53"/>
  <c r="F143" i="53" s="1"/>
  <c r="B1489" i="70"/>
  <c r="B1486" i="70"/>
  <c r="B1492" i="70"/>
  <c r="B1451" i="70"/>
  <c r="B1448" i="70"/>
  <c r="B1454" i="70"/>
  <c r="B1457" i="70"/>
  <c r="B1416" i="70"/>
  <c r="F121" i="53"/>
  <c r="F128" i="53"/>
  <c r="F119" i="53"/>
  <c r="F105" i="53"/>
  <c r="F80" i="53"/>
  <c r="F78" i="53"/>
  <c r="F88" i="53"/>
  <c r="F74" i="53"/>
  <c r="B2424" i="70" l="1"/>
  <c r="E2097" i="70"/>
  <c r="E2098" i="70" s="1"/>
  <c r="F81" i="53"/>
  <c r="F77" i="53"/>
  <c r="F83" i="53"/>
  <c r="E1544" i="70"/>
  <c r="E1545" i="70" s="1"/>
  <c r="F96" i="53"/>
  <c r="F75" i="53"/>
  <c r="F84" i="53"/>
  <c r="E1620" i="70"/>
  <c r="E1621" i="70" s="1"/>
  <c r="F100" i="53"/>
  <c r="E1469" i="70"/>
  <c r="E1470" i="70" s="1"/>
  <c r="F92" i="53"/>
  <c r="E1772" i="70"/>
  <c r="E1773" i="70" s="1"/>
  <c r="F110" i="53"/>
  <c r="E1198" i="70"/>
  <c r="E1199" i="70" s="1"/>
  <c r="F76" i="53"/>
  <c r="E1316" i="70"/>
  <c r="E1317" i="70" s="1"/>
  <c r="F82" i="53"/>
  <c r="E1507" i="70"/>
  <c r="E1508" i="70" s="1"/>
  <c r="F94" i="53"/>
  <c r="E1373" i="70"/>
  <c r="E1374" i="70" s="1"/>
  <c r="F85" i="53"/>
  <c r="E1431" i="70"/>
  <c r="E1432" i="70" s="1"/>
  <c r="F90" i="53"/>
  <c r="F120" i="53"/>
  <c r="E1296" i="70"/>
  <c r="E1297" i="70" s="1"/>
  <c r="E1217" i="70"/>
  <c r="E1218" i="70" s="1"/>
  <c r="E1335" i="70"/>
  <c r="E1336" i="70" s="1"/>
  <c r="E1354" i="70"/>
  <c r="E1355" i="70" s="1"/>
  <c r="E1277" i="70"/>
  <c r="E1278" i="70" s="1"/>
  <c r="E1237" i="70"/>
  <c r="E1238" i="70" s="1"/>
  <c r="B1419" i="70"/>
  <c r="B1413" i="70"/>
  <c r="B1410" i="70"/>
  <c r="B1257" i="70"/>
  <c r="B1254" i="70"/>
  <c r="B1260" i="70"/>
  <c r="B1263" i="70"/>
  <c r="F86" i="53"/>
  <c r="F89" i="53" l="1"/>
  <c r="F73" i="53"/>
  <c r="E2106" i="70"/>
  <c r="E2107" i="70" s="1"/>
  <c r="E2103" i="70"/>
  <c r="E2104" i="70" s="1"/>
  <c r="B2427" i="70"/>
  <c r="B2421" i="70"/>
  <c r="B2430" i="70"/>
  <c r="F108" i="53"/>
  <c r="F106" i="53" s="1"/>
  <c r="E1734" i="70"/>
  <c r="E1735" i="70" s="1"/>
  <c r="E1769" i="70"/>
  <c r="E1770" i="70" s="1"/>
  <c r="E1617" i="70"/>
  <c r="E1618" i="70" s="1"/>
  <c r="D1628" i="70" s="1"/>
  <c r="E1293" i="70"/>
  <c r="E1393" i="70"/>
  <c r="E1394" i="70" s="1"/>
  <c r="E1272" i="70"/>
  <c r="E1466" i="70"/>
  <c r="E1541" i="70"/>
  <c r="E1214" i="70"/>
  <c r="E1351" i="70"/>
  <c r="E1352" i="70" s="1"/>
  <c r="D1362" i="70" s="1"/>
  <c r="E1504" i="70"/>
  <c r="E1428" i="70"/>
  <c r="E1332" i="70"/>
  <c r="E716" i="70"/>
  <c r="E717" i="70"/>
  <c r="E718" i="70"/>
  <c r="E719" i="70"/>
  <c r="E705" i="70"/>
  <c r="E706" i="70"/>
  <c r="E707" i="70"/>
  <c r="E708" i="70"/>
  <c r="E709" i="70"/>
  <c r="D49" i="53"/>
  <c r="B2107" i="70" l="1"/>
  <c r="E1778" i="70"/>
  <c r="E1779" i="70" s="1"/>
  <c r="E1775" i="70"/>
  <c r="E1776" i="70" s="1"/>
  <c r="E1623" i="70"/>
  <c r="E1624" i="70" s="1"/>
  <c r="E1626" i="70"/>
  <c r="E1627" i="70" s="1"/>
  <c r="E1731" i="70"/>
  <c r="E1732" i="70" s="1"/>
  <c r="E1294" i="70"/>
  <c r="D1304" i="70" s="1"/>
  <c r="E1275" i="70"/>
  <c r="D1285" i="70" s="1"/>
  <c r="E1196" i="70"/>
  <c r="D1206" i="70" s="1"/>
  <c r="E1429" i="70"/>
  <c r="D1439" i="70" s="1"/>
  <c r="E1215" i="70"/>
  <c r="D1225" i="70" s="1"/>
  <c r="E1371" i="70"/>
  <c r="E1333" i="70"/>
  <c r="E1314" i="70"/>
  <c r="E1467" i="70"/>
  <c r="D1477" i="70" s="1"/>
  <c r="E1389" i="70"/>
  <c r="E1542" i="70"/>
  <c r="D1552" i="70" s="1"/>
  <c r="E1505" i="70"/>
  <c r="D1515" i="70" s="1"/>
  <c r="E1235" i="70"/>
  <c r="D1245" i="70" s="1"/>
  <c r="E685" i="70"/>
  <c r="C71" i="53"/>
  <c r="B71" i="53"/>
  <c r="C70" i="53"/>
  <c r="B70" i="53"/>
  <c r="C69" i="53"/>
  <c r="B69" i="53"/>
  <c r="C68" i="53"/>
  <c r="B68" i="53"/>
  <c r="C67" i="53"/>
  <c r="B67" i="53"/>
  <c r="C66" i="53"/>
  <c r="B66" i="53"/>
  <c r="C65" i="53"/>
  <c r="B65" i="53"/>
  <c r="C64" i="53"/>
  <c r="B64" i="53"/>
  <c r="C63" i="53"/>
  <c r="B63" i="53"/>
  <c r="C62" i="53"/>
  <c r="B62" i="53"/>
  <c r="C61" i="53"/>
  <c r="B61" i="53"/>
  <c r="C60" i="53"/>
  <c r="B60" i="53"/>
  <c r="C59" i="53"/>
  <c r="B59" i="53"/>
  <c r="C58" i="53"/>
  <c r="B58" i="53"/>
  <c r="C57" i="53"/>
  <c r="B57" i="53"/>
  <c r="C56" i="53"/>
  <c r="B56" i="53"/>
  <c r="C55" i="53"/>
  <c r="B55" i="53"/>
  <c r="C54" i="53"/>
  <c r="B54" i="53"/>
  <c r="C51" i="53"/>
  <c r="B51" i="53"/>
  <c r="D50" i="53"/>
  <c r="B2101" i="70" l="1"/>
  <c r="B2098" i="70"/>
  <c r="B2104" i="70"/>
  <c r="B1779" i="70"/>
  <c r="E1740" i="70"/>
  <c r="E1741" i="70" s="1"/>
  <c r="E1737" i="70"/>
  <c r="E1738" i="70" s="1"/>
  <c r="E1302" i="70"/>
  <c r="E1303" i="70" s="1"/>
  <c r="E1299" i="70"/>
  <c r="E1300" i="70" s="1"/>
  <c r="E1510" i="70"/>
  <c r="E1511" i="70" s="1"/>
  <c r="E1513" i="70"/>
  <c r="E1514" i="70" s="1"/>
  <c r="E1391" i="70"/>
  <c r="E1338" i="70"/>
  <c r="E1339" i="70" s="1"/>
  <c r="E1341" i="70"/>
  <c r="E1342" i="70" s="1"/>
  <c r="D1343" i="70" s="1"/>
  <c r="E1475" i="70"/>
  <c r="E1476" i="70" s="1"/>
  <c r="E1472" i="70"/>
  <c r="E1473" i="70" s="1"/>
  <c r="E1379" i="70"/>
  <c r="E1380" i="70" s="1"/>
  <c r="E1376" i="70"/>
  <c r="E1377" i="70" s="1"/>
  <c r="E1201" i="70"/>
  <c r="E1202" i="70" s="1"/>
  <c r="E1204" i="70"/>
  <c r="E1205" i="70" s="1"/>
  <c r="E1434" i="70"/>
  <c r="E1437" i="70"/>
  <c r="E1438" i="70" s="1"/>
  <c r="E1360" i="70"/>
  <c r="E1361" i="70" s="1"/>
  <c r="E1357" i="70"/>
  <c r="E1358" i="70" s="1"/>
  <c r="E1243" i="70"/>
  <c r="E1244" i="70" s="1"/>
  <c r="E1240" i="70"/>
  <c r="E1241" i="70" s="1"/>
  <c r="E1550" i="70"/>
  <c r="E1551" i="70" s="1"/>
  <c r="E1547" i="70"/>
  <c r="E1548" i="70" s="1"/>
  <c r="E1322" i="70"/>
  <c r="E1323" i="70" s="1"/>
  <c r="E1319" i="70"/>
  <c r="E1320" i="70" s="1"/>
  <c r="E1223" i="70"/>
  <c r="E1224" i="70" s="1"/>
  <c r="E1220" i="70"/>
  <c r="E1221" i="70" s="1"/>
  <c r="E1280" i="70"/>
  <c r="E1281" i="70" s="1"/>
  <c r="E1283" i="70"/>
  <c r="E1284" i="70" s="1"/>
  <c r="C50" i="53"/>
  <c r="B50" i="53"/>
  <c r="C49" i="53"/>
  <c r="B49" i="53"/>
  <c r="C48" i="53"/>
  <c r="B48" i="53"/>
  <c r="C46" i="53"/>
  <c r="B46" i="53"/>
  <c r="C45" i="53"/>
  <c r="B45" i="53"/>
  <c r="C44" i="53"/>
  <c r="B44" i="53"/>
  <c r="C42" i="53"/>
  <c r="B42" i="53"/>
  <c r="C40" i="53"/>
  <c r="B40" i="53"/>
  <c r="C39" i="53"/>
  <c r="B39" i="53"/>
  <c r="E598" i="70"/>
  <c r="E599" i="70" s="1"/>
  <c r="E592" i="70"/>
  <c r="E593" i="70" s="1"/>
  <c r="E589" i="70"/>
  <c r="E588" i="70"/>
  <c r="E587" i="70"/>
  <c r="C38" i="53"/>
  <c r="B38" i="53"/>
  <c r="C36" i="53"/>
  <c r="B36" i="53"/>
  <c r="C35" i="53"/>
  <c r="B35" i="53"/>
  <c r="C34" i="53"/>
  <c r="B34" i="53"/>
  <c r="C33" i="53"/>
  <c r="B33" i="53"/>
  <c r="C31" i="53"/>
  <c r="B31" i="53"/>
  <c r="E1175" i="70"/>
  <c r="C30" i="53"/>
  <c r="B30" i="53"/>
  <c r="C28" i="53"/>
  <c r="B28" i="53"/>
  <c r="C27" i="53"/>
  <c r="B27" i="53"/>
  <c r="C26" i="53"/>
  <c r="B26" i="53"/>
  <c r="C25" i="53"/>
  <c r="B25" i="53"/>
  <c r="C24" i="53"/>
  <c r="B24" i="53"/>
  <c r="C23" i="53"/>
  <c r="B23" i="53"/>
  <c r="C22" i="53"/>
  <c r="B22" i="53"/>
  <c r="C21" i="53"/>
  <c r="B21" i="53"/>
  <c r="C19" i="53"/>
  <c r="B19" i="53"/>
  <c r="C18" i="53"/>
  <c r="B18" i="53"/>
  <c r="C16" i="53"/>
  <c r="B16" i="53"/>
  <c r="C14" i="53"/>
  <c r="C13" i="53"/>
  <c r="C12" i="53"/>
  <c r="C10" i="53"/>
  <c r="C9" i="53"/>
  <c r="C8" i="53"/>
  <c r="C7" i="53"/>
  <c r="C5" i="53"/>
  <c r="B14" i="53"/>
  <c r="D13" i="53"/>
  <c r="B13" i="53"/>
  <c r="B12" i="53"/>
  <c r="B10" i="53"/>
  <c r="B9" i="53"/>
  <c r="B8" i="53"/>
  <c r="B7" i="53"/>
  <c r="B5" i="53"/>
  <c r="E665" i="70"/>
  <c r="E666" i="70" s="1"/>
  <c r="E674" i="70"/>
  <c r="E675" i="70" s="1"/>
  <c r="E668" i="70"/>
  <c r="E669" i="70" s="1"/>
  <c r="E741" i="70"/>
  <c r="E742" i="70" s="1"/>
  <c r="E735" i="70"/>
  <c r="E736" i="70" s="1"/>
  <c r="E732" i="70"/>
  <c r="E733" i="70" s="1"/>
  <c r="D30" i="53"/>
  <c r="D23" i="53"/>
  <c r="D22" i="53"/>
  <c r="D34" i="53"/>
  <c r="E1139" i="70"/>
  <c r="E1140" i="70" s="1"/>
  <c r="E1133" i="70"/>
  <c r="E1134" i="70" s="1"/>
  <c r="E1130" i="70"/>
  <c r="E1129" i="70"/>
  <c r="E1128" i="70"/>
  <c r="E1118" i="70"/>
  <c r="E1119" i="70" s="1"/>
  <c r="E1112" i="70"/>
  <c r="E1113" i="70" s="1"/>
  <c r="E1109" i="70"/>
  <c r="E1108" i="70"/>
  <c r="E1107" i="70"/>
  <c r="E1097" i="70"/>
  <c r="E1098" i="70" s="1"/>
  <c r="E1091" i="70"/>
  <c r="E1092" i="70" s="1"/>
  <c r="E1088" i="70"/>
  <c r="E1087" i="70"/>
  <c r="E1086" i="70"/>
  <c r="E1076" i="70"/>
  <c r="E1077" i="70" s="1"/>
  <c r="E1070" i="70"/>
  <c r="E1071" i="70" s="1"/>
  <c r="E1067" i="70"/>
  <c r="E1066" i="70"/>
  <c r="E1065" i="70"/>
  <c r="E1055" i="70"/>
  <c r="E1056" i="70" s="1"/>
  <c r="E1049" i="70"/>
  <c r="E1050" i="70" s="1"/>
  <c r="E1046" i="70"/>
  <c r="E1045" i="70"/>
  <c r="E1044" i="70"/>
  <c r="E1034" i="70"/>
  <c r="E1035" i="70" s="1"/>
  <c r="E1028" i="70"/>
  <c r="E1029" i="70" s="1"/>
  <c r="E1025" i="70"/>
  <c r="E1024" i="70"/>
  <c r="E1023" i="70"/>
  <c r="E1013" i="70"/>
  <c r="E1014" i="70" s="1"/>
  <c r="E1007" i="70"/>
  <c r="E1008" i="70" s="1"/>
  <c r="E1004" i="70"/>
  <c r="E1003" i="70"/>
  <c r="E1002" i="70"/>
  <c r="E992" i="70"/>
  <c r="E993" i="70" s="1"/>
  <c r="E986" i="70"/>
  <c r="E987" i="70" s="1"/>
  <c r="E983" i="70"/>
  <c r="E982" i="70"/>
  <c r="E981" i="70"/>
  <c r="E971" i="70"/>
  <c r="E972" i="70" s="1"/>
  <c r="E965" i="70"/>
  <c r="E966" i="70" s="1"/>
  <c r="E962" i="70"/>
  <c r="E961" i="70"/>
  <c r="E960" i="70"/>
  <c r="E950" i="70"/>
  <c r="E951" i="70" s="1"/>
  <c r="E944" i="70"/>
  <c r="E945" i="70" s="1"/>
  <c r="E941" i="70"/>
  <c r="E940" i="70"/>
  <c r="E939" i="70"/>
  <c r="E929" i="70"/>
  <c r="E930" i="70" s="1"/>
  <c r="E923" i="70"/>
  <c r="E924" i="70" s="1"/>
  <c r="E920" i="70"/>
  <c r="E919" i="70"/>
  <c r="E918" i="70"/>
  <c r="E908" i="70"/>
  <c r="E909" i="70" s="1"/>
  <c r="E902" i="70"/>
  <c r="E903" i="70" s="1"/>
  <c r="E899" i="70"/>
  <c r="E898" i="70"/>
  <c r="E897" i="70"/>
  <c r="E887" i="70"/>
  <c r="E888" i="70" s="1"/>
  <c r="E881" i="70"/>
  <c r="E882" i="70" s="1"/>
  <c r="E878" i="70"/>
  <c r="E877" i="70"/>
  <c r="E876" i="70"/>
  <c r="E866" i="70"/>
  <c r="E867" i="70" s="1"/>
  <c r="E860" i="70"/>
  <c r="E861" i="70" s="1"/>
  <c r="E857" i="70"/>
  <c r="E856" i="70"/>
  <c r="E855" i="70"/>
  <c r="E845" i="70"/>
  <c r="E846" i="70" s="1"/>
  <c r="E839" i="70"/>
  <c r="E840" i="70" s="1"/>
  <c r="E836" i="70"/>
  <c r="E835" i="70"/>
  <c r="E834" i="70"/>
  <c r="E824" i="70"/>
  <c r="E825" i="70" s="1"/>
  <c r="E818" i="70"/>
  <c r="E819" i="70" s="1"/>
  <c r="E815" i="70"/>
  <c r="E814" i="70"/>
  <c r="E813" i="70"/>
  <c r="E794" i="70"/>
  <c r="E803" i="70"/>
  <c r="E804" i="70" s="1"/>
  <c r="E797" i="70"/>
  <c r="E798" i="70" s="1"/>
  <c r="E793" i="70"/>
  <c r="E792" i="70"/>
  <c r="E791" i="70"/>
  <c r="E771" i="70"/>
  <c r="E772" i="70"/>
  <c r="E781" i="70"/>
  <c r="E782" i="70" s="1"/>
  <c r="E775" i="70"/>
  <c r="E776" i="70" s="1"/>
  <c r="E770" i="70"/>
  <c r="E760" i="70"/>
  <c r="E761" i="70" s="1"/>
  <c r="E754" i="70"/>
  <c r="E755" i="70" s="1"/>
  <c r="E751" i="70"/>
  <c r="E752" i="70" s="1"/>
  <c r="B1732" i="70" l="1"/>
  <c r="B1624" i="70"/>
  <c r="B1621" i="70"/>
  <c r="B1618" i="70"/>
  <c r="B1776" i="70"/>
  <c r="B1773" i="70"/>
  <c r="B1770" i="70"/>
  <c r="B1627" i="70"/>
  <c r="B1548" i="70"/>
  <c r="E1435" i="70"/>
  <c r="B1438" i="70" s="1"/>
  <c r="B1303" i="70"/>
  <c r="B1505" i="70"/>
  <c r="B1314" i="70"/>
  <c r="B1371" i="70"/>
  <c r="E1399" i="70"/>
  <c r="E1400" i="70" s="1"/>
  <c r="E1396" i="70"/>
  <c r="E1397" i="70" s="1"/>
  <c r="B1205" i="70"/>
  <c r="B1473" i="70"/>
  <c r="E1153" i="70"/>
  <c r="E1154" i="70" s="1"/>
  <c r="E590" i="70"/>
  <c r="E595" i="70" s="1"/>
  <c r="E596" i="70" s="1"/>
  <c r="E40" i="53" s="1"/>
  <c r="E671" i="70"/>
  <c r="E672" i="70" s="1"/>
  <c r="E46" i="53" s="1"/>
  <c r="E738" i="70"/>
  <c r="E739" i="70" s="1"/>
  <c r="E1131" i="70"/>
  <c r="E1136" i="70" s="1"/>
  <c r="E1137" i="70" s="1"/>
  <c r="E71" i="53" s="1"/>
  <c r="E1110" i="70"/>
  <c r="E1115" i="70" s="1"/>
  <c r="E1116" i="70" s="1"/>
  <c r="E1089" i="70"/>
  <c r="E1094" i="70" s="1"/>
  <c r="E1095" i="70" s="1"/>
  <c r="E1068" i="70"/>
  <c r="E1073" i="70" s="1"/>
  <c r="E1074" i="70" s="1"/>
  <c r="E1047" i="70"/>
  <c r="E1052" i="70" s="1"/>
  <c r="E1053" i="70" s="1"/>
  <c r="E67" i="53" s="1"/>
  <c r="E1026" i="70"/>
  <c r="E1031" i="70" s="1"/>
  <c r="E1032" i="70" s="1"/>
  <c r="E1005" i="70"/>
  <c r="E1010" i="70" s="1"/>
  <c r="E1011" i="70" s="1"/>
  <c r="E65" i="53" s="1"/>
  <c r="E984" i="70"/>
  <c r="E989" i="70" s="1"/>
  <c r="E990" i="70" s="1"/>
  <c r="E963" i="70"/>
  <c r="E968" i="70" s="1"/>
  <c r="E969" i="70" s="1"/>
  <c r="E942" i="70"/>
  <c r="E947" i="70" s="1"/>
  <c r="E948" i="70" s="1"/>
  <c r="E62" i="53" s="1"/>
  <c r="E921" i="70"/>
  <c r="E926" i="70" s="1"/>
  <c r="E927" i="70" s="1"/>
  <c r="E900" i="70"/>
  <c r="E905" i="70" s="1"/>
  <c r="E906" i="70" s="1"/>
  <c r="E60" i="53" s="1"/>
  <c r="E879" i="70"/>
  <c r="E884" i="70" s="1"/>
  <c r="E885" i="70" s="1"/>
  <c r="B882" i="70" s="1"/>
  <c r="E858" i="70"/>
  <c r="E863" i="70" s="1"/>
  <c r="E864" i="70" s="1"/>
  <c r="E837" i="70"/>
  <c r="E842" i="70" s="1"/>
  <c r="E843" i="70" s="1"/>
  <c r="E57" i="53" s="1"/>
  <c r="E816" i="70"/>
  <c r="E821" i="70" s="1"/>
  <c r="E822" i="70" s="1"/>
  <c r="E795" i="70"/>
  <c r="E800" i="70" s="1"/>
  <c r="E801" i="70" s="1"/>
  <c r="E55" i="53" s="1"/>
  <c r="E773" i="70"/>
  <c r="E778" i="70" s="1"/>
  <c r="E779" i="70" s="1"/>
  <c r="E54" i="53" s="1"/>
  <c r="E757" i="70"/>
  <c r="E758" i="70" s="1"/>
  <c r="B1735" i="70" l="1"/>
  <c r="B1738" i="70"/>
  <c r="B1741" i="70"/>
  <c r="B1297" i="70"/>
  <c r="B1294" i="70"/>
  <c r="B1300" i="70"/>
  <c r="B1511" i="70"/>
  <c r="B1476" i="70"/>
  <c r="B1508" i="70"/>
  <c r="B1317" i="70"/>
  <c r="B1514" i="70"/>
  <c r="B1323" i="70"/>
  <c r="B1320" i="70"/>
  <c r="B1377" i="70"/>
  <c r="B1380" i="70"/>
  <c r="B1391" i="70"/>
  <c r="B1374" i="70"/>
  <c r="B1470" i="70"/>
  <c r="B1467" i="70"/>
  <c r="B1342" i="70"/>
  <c r="B1336" i="70"/>
  <c r="B1333" i="70"/>
  <c r="B1238" i="70"/>
  <c r="B1235" i="70"/>
  <c r="B1284" i="70"/>
  <c r="B1278" i="70"/>
  <c r="B1275" i="70"/>
  <c r="B1361" i="70"/>
  <c r="B1355" i="70"/>
  <c r="B1352" i="70"/>
  <c r="B1202" i="70"/>
  <c r="B1199" i="70"/>
  <c r="B1196" i="70"/>
  <c r="B1551" i="70"/>
  <c r="B1545" i="70"/>
  <c r="B1542" i="70"/>
  <c r="B1358" i="70"/>
  <c r="B1435" i="70"/>
  <c r="B1432" i="70"/>
  <c r="B1429" i="70"/>
  <c r="B1339" i="70"/>
  <c r="B1224" i="70"/>
  <c r="B1218" i="70"/>
  <c r="B1215" i="70"/>
  <c r="B1241" i="70"/>
  <c r="B1281" i="70"/>
  <c r="B1244" i="70"/>
  <c r="B1221" i="70"/>
  <c r="B819" i="70"/>
  <c r="E56" i="53"/>
  <c r="B966" i="70"/>
  <c r="E63" i="53"/>
  <c r="B1092" i="70"/>
  <c r="E69" i="53"/>
  <c r="B761" i="70"/>
  <c r="E51" i="53"/>
  <c r="B742" i="70"/>
  <c r="E50" i="53"/>
  <c r="B593" i="70"/>
  <c r="B590" i="70"/>
  <c r="B599" i="70"/>
  <c r="B596" i="70"/>
  <c r="B669" i="70"/>
  <c r="B675" i="70"/>
  <c r="B666" i="70"/>
  <c r="B672" i="70"/>
  <c r="B736" i="70"/>
  <c r="B733" i="70"/>
  <c r="B739" i="70"/>
  <c r="B1140" i="70"/>
  <c r="B1131" i="70"/>
  <c r="B1134" i="70"/>
  <c r="B1137" i="70"/>
  <c r="E70" i="53"/>
  <c r="B1095" i="70"/>
  <c r="B1089" i="70"/>
  <c r="B1098" i="70"/>
  <c r="B1047" i="70"/>
  <c r="B1056" i="70"/>
  <c r="B1050" i="70"/>
  <c r="B1053" i="70"/>
  <c r="E66" i="53"/>
  <c r="B1005" i="70"/>
  <c r="B1014" i="70"/>
  <c r="B1008" i="70"/>
  <c r="B1011" i="70"/>
  <c r="E64" i="53"/>
  <c r="B969" i="70"/>
  <c r="B963" i="70"/>
  <c r="B972" i="70"/>
  <c r="B945" i="70"/>
  <c r="B951" i="70"/>
  <c r="B942" i="70"/>
  <c r="B948" i="70"/>
  <c r="E61" i="53"/>
  <c r="B903" i="70"/>
  <c r="B909" i="70"/>
  <c r="B900" i="70"/>
  <c r="B906" i="70"/>
  <c r="B885" i="70"/>
  <c r="B879" i="70"/>
  <c r="B888" i="70"/>
  <c r="E58" i="53"/>
  <c r="F58" i="53" s="1"/>
  <c r="B840" i="70"/>
  <c r="B846" i="70"/>
  <c r="B843" i="70"/>
  <c r="B837" i="70"/>
  <c r="B822" i="70"/>
  <c r="B816" i="70"/>
  <c r="B825" i="70"/>
  <c r="B798" i="70"/>
  <c r="B804" i="70"/>
  <c r="B795" i="70"/>
  <c r="B801" i="70"/>
  <c r="B773" i="70"/>
  <c r="B782" i="70"/>
  <c r="B776" i="70"/>
  <c r="B779" i="70"/>
  <c r="B755" i="70"/>
  <c r="B752" i="70"/>
  <c r="B758" i="70"/>
  <c r="B1397" i="70" l="1"/>
  <c r="B1400" i="70"/>
  <c r="B1394" i="70"/>
  <c r="E1156" i="70"/>
  <c r="E1180" i="70"/>
  <c r="E1177" i="70"/>
  <c r="B1074" i="70"/>
  <c r="E68" i="53"/>
  <c r="B1113" i="70"/>
  <c r="B1119" i="70"/>
  <c r="B1110" i="70"/>
  <c r="B1116" i="70"/>
  <c r="B1071" i="70"/>
  <c r="B1077" i="70"/>
  <c r="B1068" i="70"/>
  <c r="B1029" i="70"/>
  <c r="B1035" i="70"/>
  <c r="B1026" i="70"/>
  <c r="B1032" i="70"/>
  <c r="B987" i="70"/>
  <c r="B993" i="70"/>
  <c r="B984" i="70"/>
  <c r="B990" i="70"/>
  <c r="B921" i="70"/>
  <c r="B924" i="70"/>
  <c r="B930" i="70"/>
  <c r="B927" i="70"/>
  <c r="B861" i="70"/>
  <c r="B867" i="70"/>
  <c r="B858" i="70"/>
  <c r="B864" i="70"/>
  <c r="E1159" i="70" l="1"/>
  <c r="E1160" i="70" s="1"/>
  <c r="E1157" i="70"/>
  <c r="E722" i="70"/>
  <c r="E723" i="70" s="1"/>
  <c r="E712" i="70"/>
  <c r="E713" i="70" s="1"/>
  <c r="E704" i="70"/>
  <c r="E710" i="70" s="1"/>
  <c r="E694" i="70"/>
  <c r="E695" i="70" s="1"/>
  <c r="E688" i="70"/>
  <c r="E689" i="70" s="1"/>
  <c r="E684" i="70"/>
  <c r="E686" i="70" s="1"/>
  <c r="B1181" i="70" l="1"/>
  <c r="B1175" i="70"/>
  <c r="B1172" i="70"/>
  <c r="B1178" i="70"/>
  <c r="E715" i="70"/>
  <c r="E691" i="70"/>
  <c r="E692" i="70" s="1"/>
  <c r="E48" i="53" s="1"/>
  <c r="F48" i="53" s="1"/>
  <c r="E655" i="70"/>
  <c r="E656" i="70" s="1"/>
  <c r="E649" i="70"/>
  <c r="E650" i="70" s="1"/>
  <c r="E646" i="70"/>
  <c r="E647" i="70" s="1"/>
  <c r="E636" i="70"/>
  <c r="E637" i="70" s="1"/>
  <c r="E630" i="70"/>
  <c r="E631" i="70" s="1"/>
  <c r="E627" i="70"/>
  <c r="E628" i="70" s="1"/>
  <c r="E617" i="70"/>
  <c r="E618" i="70" s="1"/>
  <c r="E611" i="70"/>
  <c r="E612" i="70" s="1"/>
  <c r="E608" i="70"/>
  <c r="E609" i="70" s="1"/>
  <c r="E577" i="70"/>
  <c r="E578" i="70" s="1"/>
  <c r="E571" i="70"/>
  <c r="E572" i="70" s="1"/>
  <c r="E568" i="70"/>
  <c r="E567" i="70"/>
  <c r="E566" i="70"/>
  <c r="E552" i="70"/>
  <c r="E553" i="70"/>
  <c r="E556" i="70"/>
  <c r="E557" i="70" s="1"/>
  <c r="E548" i="70"/>
  <c r="E549" i="70" s="1"/>
  <c r="E545" i="70"/>
  <c r="E544" i="70"/>
  <c r="E534" i="70"/>
  <c r="E535" i="70" s="1"/>
  <c r="E528" i="70"/>
  <c r="E529" i="70" s="1"/>
  <c r="E525" i="70"/>
  <c r="E524" i="70"/>
  <c r="E523" i="70"/>
  <c r="E513" i="70"/>
  <c r="E514" i="70" s="1"/>
  <c r="E507" i="70"/>
  <c r="E508" i="70" s="1"/>
  <c r="E504" i="70"/>
  <c r="E503" i="70"/>
  <c r="E493" i="70"/>
  <c r="E494" i="70" s="1"/>
  <c r="E487" i="70"/>
  <c r="E488" i="70" s="1"/>
  <c r="E484" i="70"/>
  <c r="E483" i="70"/>
  <c r="E482" i="70"/>
  <c r="E463" i="70"/>
  <c r="E472" i="70"/>
  <c r="E473" i="70" s="1"/>
  <c r="E466" i="70"/>
  <c r="E467" i="70" s="1"/>
  <c r="E462" i="70"/>
  <c r="E461" i="70"/>
  <c r="E451" i="70"/>
  <c r="E452" i="70" s="1"/>
  <c r="E445" i="70"/>
  <c r="E446" i="70" s="1"/>
  <c r="E442" i="70"/>
  <c r="E441" i="70"/>
  <c r="E431" i="70"/>
  <c r="E432" i="70" s="1"/>
  <c r="E425" i="70"/>
  <c r="E426" i="70" s="1"/>
  <c r="E422" i="70"/>
  <c r="E421" i="70"/>
  <c r="E411" i="70"/>
  <c r="E412" i="70" s="1"/>
  <c r="E405" i="70"/>
  <c r="E406" i="70" s="1"/>
  <c r="E402" i="70"/>
  <c r="E401" i="70"/>
  <c r="E400" i="70"/>
  <c r="E399" i="70"/>
  <c r="E398" i="70"/>
  <c r="E397" i="70"/>
  <c r="E378" i="70"/>
  <c r="E387" i="70"/>
  <c r="E388" i="70" s="1"/>
  <c r="E381" i="70"/>
  <c r="E382" i="70" s="1"/>
  <c r="E377" i="70"/>
  <c r="E376" i="70"/>
  <c r="E375" i="70"/>
  <c r="E374" i="70"/>
  <c r="E373" i="70"/>
  <c r="E372" i="70"/>
  <c r="E362" i="70"/>
  <c r="E363" i="70" s="1"/>
  <c r="E356" i="70"/>
  <c r="E357" i="70" s="1"/>
  <c r="E353" i="70"/>
  <c r="E352" i="70"/>
  <c r="E342" i="70"/>
  <c r="E343" i="70" s="1"/>
  <c r="E336" i="70"/>
  <c r="E337" i="70" s="1"/>
  <c r="E333" i="70"/>
  <c r="E332" i="70"/>
  <c r="E331" i="70"/>
  <c r="E330" i="70"/>
  <c r="E329" i="70"/>
  <c r="E328" i="70"/>
  <c r="C305" i="70"/>
  <c r="E305" i="70" s="1"/>
  <c r="C304" i="70"/>
  <c r="E304" i="70" s="1"/>
  <c r="E318" i="70"/>
  <c r="E319" i="70" s="1"/>
  <c r="E312" i="70"/>
  <c r="E313" i="70" s="1"/>
  <c r="E309" i="70"/>
  <c r="E308" i="70"/>
  <c r="E307" i="70"/>
  <c r="E306" i="70"/>
  <c r="E284" i="70"/>
  <c r="E294" i="70"/>
  <c r="E295" i="70" s="1"/>
  <c r="E288" i="70"/>
  <c r="E289" i="70" s="1"/>
  <c r="E285" i="70"/>
  <c r="E283" i="70"/>
  <c r="E282" i="70"/>
  <c r="E281" i="70"/>
  <c r="E280" i="70"/>
  <c r="E259" i="70"/>
  <c r="E260" i="70"/>
  <c r="E261" i="70"/>
  <c r="E270" i="70"/>
  <c r="E271" i="70" s="1"/>
  <c r="E264" i="70"/>
  <c r="E265" i="70" s="1"/>
  <c r="E258" i="70"/>
  <c r="E257" i="70"/>
  <c r="E256" i="70"/>
  <c r="E236" i="70"/>
  <c r="E237" i="70"/>
  <c r="B1160" i="70" l="1"/>
  <c r="B1157" i="70"/>
  <c r="B1154" i="70"/>
  <c r="B1151" i="70"/>
  <c r="E720" i="70"/>
  <c r="E505" i="70"/>
  <c r="E510" i="70" s="1"/>
  <c r="E511" i="70" s="1"/>
  <c r="B686" i="70"/>
  <c r="B695" i="70"/>
  <c r="B689" i="70"/>
  <c r="B692" i="70"/>
  <c r="E652" i="70"/>
  <c r="E653" i="70" s="1"/>
  <c r="E633" i="70"/>
  <c r="E634" i="70" s="1"/>
  <c r="E44" i="53" s="1"/>
  <c r="E614" i="70"/>
  <c r="E615" i="70" s="1"/>
  <c r="E569" i="70"/>
  <c r="E574" i="70" s="1"/>
  <c r="E575" i="70" s="1"/>
  <c r="E39" i="53" s="1"/>
  <c r="F39" i="53" s="1"/>
  <c r="E546" i="70"/>
  <c r="E551" i="70" s="1"/>
  <c r="E485" i="70"/>
  <c r="E490" i="70" s="1"/>
  <c r="E491" i="70" s="1"/>
  <c r="E526" i="70"/>
  <c r="E531" i="70" s="1"/>
  <c r="E532" i="70" s="1"/>
  <c r="E464" i="70"/>
  <c r="E469" i="70" s="1"/>
  <c r="E470" i="70" s="1"/>
  <c r="E33" i="53" s="1"/>
  <c r="E443" i="70"/>
  <c r="E448" i="70" s="1"/>
  <c r="E449" i="70" s="1"/>
  <c r="E31" i="53" s="1"/>
  <c r="E423" i="70"/>
  <c r="E428" i="70" s="1"/>
  <c r="E429" i="70" s="1"/>
  <c r="E403" i="70"/>
  <c r="E408" i="70" s="1"/>
  <c r="E409" i="70" s="1"/>
  <c r="E379" i="70"/>
  <c r="E384" i="70" s="1"/>
  <c r="E385" i="70" s="1"/>
  <c r="E354" i="70"/>
  <c r="E359" i="70" s="1"/>
  <c r="E360" i="70" s="1"/>
  <c r="E334" i="70"/>
  <c r="E339" i="70" s="1"/>
  <c r="E340" i="70" s="1"/>
  <c r="E310" i="70"/>
  <c r="E315" i="70" s="1"/>
  <c r="E316" i="70" s="1"/>
  <c r="E262" i="70"/>
  <c r="E267" i="70" s="1"/>
  <c r="E268" i="70" s="1"/>
  <c r="E286" i="70"/>
  <c r="E291" i="70" s="1"/>
  <c r="E292" i="70" s="1"/>
  <c r="E246" i="70"/>
  <c r="E247" i="70" s="1"/>
  <c r="E240" i="70"/>
  <c r="E241" i="70" s="1"/>
  <c r="E235" i="70"/>
  <c r="E225" i="70"/>
  <c r="E226" i="70" s="1"/>
  <c r="E219" i="70"/>
  <c r="E220" i="70" s="1"/>
  <c r="E216" i="70"/>
  <c r="E215" i="70"/>
  <c r="E205" i="70"/>
  <c r="E204" i="70"/>
  <c r="E198" i="70"/>
  <c r="E199" i="70" s="1"/>
  <c r="E195" i="70"/>
  <c r="E194" i="70"/>
  <c r="E184" i="70"/>
  <c r="E183" i="70"/>
  <c r="E177" i="70"/>
  <c r="E178" i="70" s="1"/>
  <c r="E174" i="70"/>
  <c r="E173" i="70"/>
  <c r="E163" i="70"/>
  <c r="E164" i="70" s="1"/>
  <c r="E160" i="70"/>
  <c r="E156" i="70"/>
  <c r="E157" i="70" s="1"/>
  <c r="E153" i="70"/>
  <c r="E152" i="70"/>
  <c r="E142" i="70"/>
  <c r="E143" i="70" s="1"/>
  <c r="E139" i="70"/>
  <c r="E135" i="70"/>
  <c r="E136" i="70" s="1"/>
  <c r="E132" i="70"/>
  <c r="E131" i="70"/>
  <c r="E118" i="70"/>
  <c r="E121" i="70"/>
  <c r="E122" i="70" s="1"/>
  <c r="E114" i="70"/>
  <c r="E115" i="70" s="1"/>
  <c r="E111" i="70"/>
  <c r="E110" i="70"/>
  <c r="E100" i="70"/>
  <c r="E101" i="70" s="1"/>
  <c r="E94" i="70"/>
  <c r="E95" i="70" s="1"/>
  <c r="E91" i="70"/>
  <c r="E90" i="70"/>
  <c r="E80" i="70"/>
  <c r="E81" i="70" s="1"/>
  <c r="E74" i="70"/>
  <c r="E75" i="70" s="1"/>
  <c r="E71" i="70"/>
  <c r="E70" i="70"/>
  <c r="E60" i="70"/>
  <c r="E61" i="70" s="1"/>
  <c r="E54" i="70"/>
  <c r="E55" i="70" s="1"/>
  <c r="E51" i="70"/>
  <c r="E50" i="70"/>
  <c r="E40" i="70"/>
  <c r="E41" i="70" s="1"/>
  <c r="E34" i="70"/>
  <c r="E35" i="70" s="1"/>
  <c r="E31" i="70"/>
  <c r="E30" i="70"/>
  <c r="E20" i="70"/>
  <c r="E21" i="70" s="1"/>
  <c r="E7" i="70"/>
  <c r="E14" i="70"/>
  <c r="E15" i="70" s="1"/>
  <c r="E11" i="70"/>
  <c r="E10" i="70"/>
  <c r="E9" i="70"/>
  <c r="E8" i="70"/>
  <c r="F50" i="53"/>
  <c r="F40" i="53"/>
  <c r="D28" i="53"/>
  <c r="F54" i="53"/>
  <c r="D33" i="53"/>
  <c r="D31" i="53"/>
  <c r="D16" i="53"/>
  <c r="D24" i="53"/>
  <c r="D21" i="53"/>
  <c r="D18" i="53"/>
  <c r="D12" i="53"/>
  <c r="E49" i="53" l="1"/>
  <c r="F49" i="53" s="1"/>
  <c r="B710" i="70"/>
  <c r="B723" i="70"/>
  <c r="B713" i="70"/>
  <c r="B720" i="70"/>
  <c r="B656" i="70"/>
  <c r="E45" i="53"/>
  <c r="B313" i="70"/>
  <c r="E24" i="53"/>
  <c r="B337" i="70"/>
  <c r="E25" i="53"/>
  <c r="B357" i="70"/>
  <c r="E26" i="53"/>
  <c r="B289" i="70"/>
  <c r="E23" i="53"/>
  <c r="B382" i="70"/>
  <c r="E27" i="53"/>
  <c r="B508" i="70"/>
  <c r="E35" i="53"/>
  <c r="B529" i="70"/>
  <c r="E36" i="53"/>
  <c r="F36" i="53" s="1"/>
  <c r="B650" i="70"/>
  <c r="B653" i="70"/>
  <c r="B647" i="70"/>
  <c r="B628" i="70"/>
  <c r="B637" i="70"/>
  <c r="B631" i="70"/>
  <c r="B634" i="70"/>
  <c r="E42" i="53"/>
  <c r="B572" i="70"/>
  <c r="B578" i="70"/>
  <c r="B569" i="70"/>
  <c r="B575" i="70"/>
  <c r="E554" i="70"/>
  <c r="E38" i="53" s="1"/>
  <c r="B532" i="70"/>
  <c r="B526" i="70"/>
  <c r="B535" i="70"/>
  <c r="B511" i="70"/>
  <c r="B505" i="70"/>
  <c r="B514" i="70"/>
  <c r="E34" i="53"/>
  <c r="B464" i="70"/>
  <c r="B473" i="70"/>
  <c r="B467" i="70"/>
  <c r="B470" i="70"/>
  <c r="B443" i="70"/>
  <c r="B452" i="70"/>
  <c r="B446" i="70"/>
  <c r="B449" i="70"/>
  <c r="E30" i="53"/>
  <c r="B385" i="70"/>
  <c r="B379" i="70"/>
  <c r="B388" i="70"/>
  <c r="B360" i="70"/>
  <c r="B354" i="70"/>
  <c r="B363" i="70"/>
  <c r="B340" i="70"/>
  <c r="B334" i="70"/>
  <c r="B343" i="70"/>
  <c r="B310" i="70"/>
  <c r="B316" i="70"/>
  <c r="B319" i="70"/>
  <c r="B292" i="70"/>
  <c r="B286" i="70"/>
  <c r="B295" i="70"/>
  <c r="E22" i="53"/>
  <c r="E238" i="70"/>
  <c r="E243" i="70" s="1"/>
  <c r="E244" i="70" s="1"/>
  <c r="E133" i="70"/>
  <c r="E217" i="70"/>
  <c r="E196" i="70"/>
  <c r="E222" i="70"/>
  <c r="E223" i="70" s="1"/>
  <c r="E206" i="70"/>
  <c r="E201" i="70"/>
  <c r="E202" i="70" s="1"/>
  <c r="E185" i="70"/>
  <c r="E154" i="70"/>
  <c r="E175" i="70"/>
  <c r="E180" i="70"/>
  <c r="E181" i="70" s="1"/>
  <c r="E159" i="70"/>
  <c r="E161" i="70" s="1"/>
  <c r="E138" i="70"/>
  <c r="E140" i="70" s="1"/>
  <c r="E92" i="70"/>
  <c r="E112" i="70"/>
  <c r="E52" i="70"/>
  <c r="E72" i="70"/>
  <c r="E117" i="70"/>
  <c r="E119" i="70" s="1"/>
  <c r="E97" i="70"/>
  <c r="E98" i="70" s="1"/>
  <c r="E77" i="70"/>
  <c r="E78" i="70" s="1"/>
  <c r="E57" i="70"/>
  <c r="E58" i="70" s="1"/>
  <c r="E32" i="70"/>
  <c r="E37" i="70" s="1"/>
  <c r="E38" i="70" s="1"/>
  <c r="E12" i="70"/>
  <c r="F45" i="53" l="1"/>
  <c r="B409" i="70"/>
  <c r="E28" i="53"/>
  <c r="F28" i="53" s="1"/>
  <c r="F35" i="53"/>
  <c r="B35" i="70"/>
  <c r="E7" i="53"/>
  <c r="B612" i="70"/>
  <c r="B618" i="70"/>
  <c r="B609" i="70"/>
  <c r="B615" i="70"/>
  <c r="B549" i="70"/>
  <c r="B546" i="70"/>
  <c r="B557" i="70"/>
  <c r="B554" i="70"/>
  <c r="B488" i="70"/>
  <c r="B494" i="70"/>
  <c r="B485" i="70"/>
  <c r="B491" i="70"/>
  <c r="B432" i="70"/>
  <c r="B423" i="70"/>
  <c r="B426" i="70"/>
  <c r="B429" i="70"/>
  <c r="B406" i="70"/>
  <c r="B412" i="70"/>
  <c r="B403" i="70"/>
  <c r="B262" i="70"/>
  <c r="B271" i="70"/>
  <c r="B265" i="70"/>
  <c r="B268" i="70"/>
  <c r="B38" i="70"/>
  <c r="B32" i="70"/>
  <c r="B41" i="70"/>
  <c r="E17" i="70"/>
  <c r="E18" i="70" s="1"/>
  <c r="B206" i="70" l="1"/>
  <c r="E18" i="53"/>
  <c r="B61" i="70"/>
  <c r="E8" i="53"/>
  <c r="B185" i="70"/>
  <c r="E16" i="53"/>
  <c r="B226" i="70"/>
  <c r="E19" i="53"/>
  <c r="B238" i="70"/>
  <c r="E21" i="53"/>
  <c r="B112" i="70"/>
  <c r="E12" i="53"/>
  <c r="B72" i="70"/>
  <c r="E9" i="53"/>
  <c r="B223" i="70"/>
  <c r="B92" i="70"/>
  <c r="E10" i="53"/>
  <c r="B164" i="70"/>
  <c r="E14" i="53"/>
  <c r="B143" i="70"/>
  <c r="E13" i="53"/>
  <c r="B161" i="70"/>
  <c r="B196" i="70"/>
  <c r="B140" i="70"/>
  <c r="B247" i="70"/>
  <c r="B241" i="70"/>
  <c r="B244" i="70"/>
  <c r="B81" i="70"/>
  <c r="B202" i="70"/>
  <c r="B220" i="70"/>
  <c r="B122" i="70"/>
  <c r="B157" i="70"/>
  <c r="B199" i="70"/>
  <c r="B217" i="70"/>
  <c r="B154" i="70"/>
  <c r="B78" i="70"/>
  <c r="B101" i="70"/>
  <c r="B95" i="70"/>
  <c r="B133" i="70"/>
  <c r="B75" i="70"/>
  <c r="B98" i="70"/>
  <c r="B136" i="70"/>
  <c r="B175" i="70"/>
  <c r="B115" i="70"/>
  <c r="B181" i="70"/>
  <c r="B178" i="70"/>
  <c r="B58" i="70"/>
  <c r="B119" i="70"/>
  <c r="B52" i="70"/>
  <c r="B55" i="70"/>
  <c r="E5" i="53"/>
  <c r="F5" i="53" s="1"/>
  <c r="F4" i="53" s="1"/>
  <c r="B15" i="70" l="1"/>
  <c r="B21" i="70"/>
  <c r="B12" i="70"/>
  <c r="B18" i="70"/>
  <c r="D14" i="53" l="1"/>
  <c r="D10" i="53"/>
  <c r="D7" i="53"/>
  <c r="F67" i="53" l="1"/>
  <c r="F53" i="53"/>
  <c r="F55" i="53"/>
  <c r="F56" i="53"/>
  <c r="F57" i="53"/>
  <c r="F59" i="53"/>
  <c r="F60" i="53"/>
  <c r="F61" i="53"/>
  <c r="F62" i="53"/>
  <c r="F63" i="53"/>
  <c r="F64" i="53"/>
  <c r="F65" i="53"/>
  <c r="F66" i="53"/>
  <c r="F68" i="53"/>
  <c r="F69" i="53"/>
  <c r="F70" i="53"/>
  <c r="F71" i="53"/>
  <c r="F52" i="53" l="1"/>
  <c r="F46" i="53"/>
  <c r="F44" i="53"/>
  <c r="F51" i="53"/>
  <c r="F47" i="53" s="1"/>
  <c r="D42" i="53"/>
  <c r="F27" i="53"/>
  <c r="F26" i="53"/>
  <c r="F25" i="53"/>
  <c r="F43" i="53" l="1"/>
  <c r="F42" i="53"/>
  <c r="F41" i="53" s="1"/>
  <c r="F13" i="53" l="1"/>
  <c r="F33" i="53"/>
  <c r="F16" i="53"/>
  <c r="F15" i="53" s="1"/>
  <c r="F9" i="53" l="1"/>
  <c r="F7" i="53"/>
  <c r="F10" i="53"/>
  <c r="F14" i="53" l="1"/>
  <c r="F8" i="53" l="1"/>
  <c r="F6" i="53" s="1"/>
  <c r="F19" i="53" l="1"/>
  <c r="F34" i="53" l="1"/>
  <c r="F32" i="53" s="1"/>
  <c r="F31" i="53" l="1"/>
  <c r="F30" i="53"/>
  <c r="F18" i="53"/>
  <c r="F17" i="53" s="1"/>
  <c r="F24" i="53"/>
  <c r="F38" i="53"/>
  <c r="F12" i="53"/>
  <c r="F11" i="53" s="1"/>
  <c r="F23" i="53"/>
  <c r="F21" i="53"/>
  <c r="F22" i="53"/>
  <c r="F19" i="50"/>
  <c r="E19" i="50"/>
  <c r="D19" i="50"/>
  <c r="G19" i="50" s="1"/>
  <c r="F18" i="50"/>
  <c r="E18" i="50"/>
  <c r="D18" i="50"/>
  <c r="G18" i="50" s="1"/>
  <c r="F17" i="50"/>
  <c r="E17" i="50"/>
  <c r="D17" i="50"/>
  <c r="G17" i="50" s="1"/>
  <c r="F16" i="50"/>
  <c r="E16" i="50"/>
  <c r="D16" i="50"/>
  <c r="G16" i="50" s="1"/>
  <c r="F29" i="53" l="1"/>
  <c r="F20" i="53"/>
  <c r="F37" i="53"/>
  <c r="F181" i="53" l="1"/>
  <c r="G123" i="53" l="1"/>
  <c r="G154" i="53"/>
  <c r="G122" i="53"/>
  <c r="G104" i="53"/>
  <c r="G150" i="53"/>
  <c r="G100" i="53"/>
  <c r="G136" i="53"/>
  <c r="G156" i="53"/>
  <c r="G79" i="53"/>
  <c r="G93" i="53"/>
  <c r="G22" i="53"/>
  <c r="G138" i="53"/>
  <c r="G10" i="53"/>
  <c r="G62" i="53"/>
  <c r="G147" i="53"/>
  <c r="G5" i="53"/>
  <c r="G4" i="53" s="1"/>
  <c r="G133" i="53"/>
  <c r="G81" i="53"/>
  <c r="G42" i="53"/>
  <c r="G41" i="53" s="1"/>
  <c r="G39" i="53"/>
  <c r="G145" i="53"/>
  <c r="G99" i="53"/>
  <c r="G91" i="53"/>
  <c r="G105" i="53"/>
  <c r="G70" i="53"/>
  <c r="G69" i="53"/>
  <c r="G130" i="53"/>
  <c r="G78" i="53"/>
  <c r="G108" i="53"/>
  <c r="G49" i="53"/>
  <c r="G58" i="53"/>
  <c r="G165" i="53"/>
  <c r="G101" i="53"/>
  <c r="G128" i="53"/>
  <c r="G87" i="53"/>
  <c r="G64" i="53"/>
  <c r="G161" i="53"/>
  <c r="G65" i="53"/>
  <c r="G59" i="53"/>
  <c r="G9" i="53"/>
  <c r="G61" i="53"/>
  <c r="G127" i="53"/>
  <c r="G121" i="53"/>
  <c r="G126" i="53"/>
  <c r="G164" i="53"/>
  <c r="G167" i="53"/>
  <c r="G51" i="53"/>
  <c r="G148" i="53"/>
  <c r="G54" i="53"/>
  <c r="G157" i="53"/>
  <c r="G97" i="53"/>
  <c r="G171" i="53"/>
  <c r="G139" i="53"/>
  <c r="G68" i="53"/>
  <c r="G57" i="53"/>
  <c r="G72" i="53"/>
  <c r="G45" i="53"/>
  <c r="G180" i="53"/>
  <c r="G140" i="53"/>
  <c r="G158" i="53"/>
  <c r="G163" i="53"/>
  <c r="G168" i="53"/>
  <c r="G84" i="53"/>
  <c r="G34" i="53"/>
  <c r="G155" i="53"/>
  <c r="G31" i="53"/>
  <c r="G80" i="53"/>
  <c r="F186" i="53"/>
  <c r="F187" i="53" s="1"/>
  <c r="G95" i="53"/>
  <c r="G16" i="53"/>
  <c r="G15" i="53" s="1"/>
  <c r="G88" i="53"/>
  <c r="G134" i="53"/>
  <c r="G82" i="53"/>
  <c r="G36" i="53"/>
  <c r="F185" i="53"/>
  <c r="G119" i="53"/>
  <c r="G179" i="53"/>
  <c r="G102" i="53"/>
  <c r="G131" i="53"/>
  <c r="G94" i="53"/>
  <c r="G132" i="53"/>
  <c r="G137" i="53"/>
  <c r="G44" i="53"/>
  <c r="G176" i="53"/>
  <c r="G135" i="53"/>
  <c r="G46" i="53"/>
  <c r="G162" i="53"/>
  <c r="G85" i="53"/>
  <c r="G27" i="53"/>
  <c r="G159" i="53"/>
  <c r="G50" i="53"/>
  <c r="G175" i="53"/>
  <c r="G60" i="53"/>
  <c r="G149" i="53"/>
  <c r="G151" i="53"/>
  <c r="G14" i="53"/>
  <c r="G55" i="53"/>
  <c r="G142" i="53"/>
  <c r="G74" i="53"/>
  <c r="G71" i="53"/>
  <c r="G13" i="53"/>
  <c r="G160" i="53"/>
  <c r="G141" i="53"/>
  <c r="G117" i="53"/>
  <c r="G112" i="53"/>
  <c r="G110" i="53"/>
  <c r="G125" i="53"/>
  <c r="G83" i="53"/>
  <c r="G67" i="53"/>
  <c r="G12" i="53"/>
  <c r="G177" i="53"/>
  <c r="G23" i="53"/>
  <c r="G26" i="53"/>
  <c r="G109" i="53"/>
  <c r="G53" i="53"/>
  <c r="G18" i="53"/>
  <c r="G107" i="53"/>
  <c r="G19" i="53"/>
  <c r="G28" i="53"/>
  <c r="G178" i="53"/>
  <c r="G30" i="53"/>
  <c r="G24" i="53"/>
  <c r="G173" i="53"/>
  <c r="G8" i="53"/>
  <c r="G115" i="53"/>
  <c r="G98" i="53"/>
  <c r="G66" i="53"/>
  <c r="G25" i="53"/>
  <c r="G33" i="53"/>
  <c r="G48" i="53"/>
  <c r="G90" i="53"/>
  <c r="G86" i="53"/>
  <c r="G38" i="53"/>
  <c r="G75" i="53"/>
  <c r="G152" i="53"/>
  <c r="F184" i="53"/>
  <c r="G169" i="53"/>
  <c r="G35" i="53"/>
  <c r="G56" i="53"/>
  <c r="G77" i="53"/>
  <c r="G21" i="53"/>
  <c r="G63" i="53"/>
  <c r="G76" i="53"/>
  <c r="G146" i="53"/>
  <c r="G7" i="53"/>
  <c r="G103" i="53"/>
  <c r="G116" i="53"/>
  <c r="G111" i="53"/>
  <c r="G114" i="53"/>
  <c r="G113" i="53"/>
  <c r="G144" i="53"/>
  <c r="G172" i="53"/>
  <c r="G92" i="53"/>
  <c r="G96" i="53"/>
  <c r="G124" i="53"/>
  <c r="G170" i="53"/>
  <c r="G166" i="53"/>
  <c r="G118" i="53"/>
  <c r="G40" i="53"/>
  <c r="F189" i="53" l="1"/>
  <c r="G43" i="53"/>
  <c r="G29" i="53"/>
  <c r="G47" i="53"/>
  <c r="G129" i="53"/>
  <c r="G11" i="53"/>
  <c r="G17" i="53"/>
  <c r="G120" i="53"/>
  <c r="G37" i="53"/>
  <c r="G20" i="53"/>
  <c r="G6" i="53"/>
  <c r="G73" i="53"/>
  <c r="G32" i="53"/>
  <c r="G52" i="53"/>
  <c r="G174" i="53"/>
  <c r="G143" i="53"/>
  <c r="G106" i="53"/>
  <c r="G89" i="53"/>
  <c r="G153" i="53"/>
  <c r="G181" i="53" l="1"/>
</calcChain>
</file>

<file path=xl/sharedStrings.xml><?xml version="1.0" encoding="utf-8"?>
<sst xmlns="http://schemas.openxmlformats.org/spreadsheetml/2006/main" count="6736" uniqueCount="661">
  <si>
    <t>Impacto</t>
  </si>
  <si>
    <t>Victoria Eugenia Forero Suárez</t>
  </si>
  <si>
    <t>Cantidad</t>
  </si>
  <si>
    <t>Proyecto / Mantenimiento</t>
  </si>
  <si>
    <t>Frecuencia</t>
  </si>
  <si>
    <t>Prioridad</t>
  </si>
  <si>
    <t>Seguimiento</t>
  </si>
  <si>
    <t>Jorge Enrique Salazar Cardona</t>
  </si>
  <si>
    <t>Tiempo de entrega</t>
  </si>
  <si>
    <t>Autonomía</t>
  </si>
  <si>
    <t>Reputación</t>
  </si>
  <si>
    <t>Lider del proyecto</t>
  </si>
  <si>
    <t xml:space="preserve">En implementación </t>
  </si>
  <si>
    <t>Especificaciones</t>
  </si>
  <si>
    <t>Procedimientos de verificación</t>
  </si>
  <si>
    <t>Arquitectura</t>
  </si>
  <si>
    <t>Diseño</t>
  </si>
  <si>
    <t>Información</t>
  </si>
  <si>
    <t xml:space="preserve">Mónica Jiménez Carmona </t>
  </si>
  <si>
    <t>Comunicaciones</t>
  </si>
  <si>
    <t>Financiero</t>
  </si>
  <si>
    <t>Daniel Moreno Wickmann</t>
  </si>
  <si>
    <t xml:space="preserve">Normas y políticas </t>
  </si>
  <si>
    <t xml:space="preserve">Paul García Álvarez </t>
  </si>
  <si>
    <t>Sin Acción y/o desactualizado</t>
  </si>
  <si>
    <t>Mauricio Andres Navas Pulido</t>
  </si>
  <si>
    <t>Adquisiciones, ventas y prediales</t>
  </si>
  <si>
    <t>Gloria Isabel Restrepo Riaza</t>
  </si>
  <si>
    <t>Francisco Jose Morales Fernandez</t>
  </si>
  <si>
    <t>Humano</t>
  </si>
  <si>
    <t>Tabla de frecuencia/probabilidad</t>
  </si>
  <si>
    <t>Remoto</t>
  </si>
  <si>
    <t>Muy baja probabilidad de ocurrencia:</t>
  </si>
  <si>
    <r>
      <t>a.</t>
    </r>
    <r>
      <rPr>
        <sz val="7"/>
        <color theme="1"/>
        <rFont val="Times New Roman"/>
        <family val="1"/>
      </rPr>
      <t xml:space="preserve">     </t>
    </r>
    <r>
      <rPr>
        <sz val="9"/>
        <color theme="1"/>
        <rFont val="Tahoma"/>
        <family val="2"/>
      </rPr>
      <t>No se ha presentado en el último año pero se ha presentado alguna vez en la historia de la compañía o</t>
    </r>
  </si>
  <si>
    <r>
      <t>b.</t>
    </r>
    <r>
      <rPr>
        <sz val="7"/>
        <color theme="1"/>
        <rFont val="Times New Roman"/>
        <family val="1"/>
      </rPr>
      <t xml:space="preserve">     </t>
    </r>
    <r>
      <rPr>
        <sz val="9"/>
        <color theme="1"/>
        <rFont val="Tahoma"/>
        <family val="2"/>
      </rPr>
      <t xml:space="preserve">Puede suceder alguna vez en los próximos 5 años </t>
    </r>
  </si>
  <si>
    <t>Posible</t>
  </si>
  <si>
    <t xml:space="preserve">Limitada probabilidad de ocurrencia; </t>
  </si>
  <si>
    <r>
      <t>a.</t>
    </r>
    <r>
      <rPr>
        <sz val="7"/>
        <color theme="1"/>
        <rFont val="Times New Roman"/>
        <family val="1"/>
      </rPr>
      <t xml:space="preserve">     </t>
    </r>
    <r>
      <rPr>
        <sz val="9"/>
        <color theme="1"/>
        <rFont val="Tahoma"/>
        <family val="2"/>
      </rPr>
      <t>Ha sucedido una vez en el último año, ó</t>
    </r>
  </si>
  <si>
    <r>
      <t>b.</t>
    </r>
    <r>
      <rPr>
        <sz val="7"/>
        <color theme="1"/>
        <rFont val="Times New Roman"/>
        <family val="1"/>
      </rPr>
      <t xml:space="preserve">     </t>
    </r>
    <r>
      <rPr>
        <sz val="9"/>
        <color theme="1"/>
        <rFont val="Tahoma"/>
        <family val="2"/>
      </rPr>
      <t>Puede suceder solo una vez, en el próximo año.</t>
    </r>
  </si>
  <si>
    <t>Frecuente</t>
  </si>
  <si>
    <t>Significativa probabilidad de ocurrencia:</t>
  </si>
  <si>
    <r>
      <t>a.</t>
    </r>
    <r>
      <rPr>
        <sz val="7"/>
        <color theme="1"/>
        <rFont val="Times New Roman"/>
        <family val="1"/>
      </rPr>
      <t xml:space="preserve">     </t>
    </r>
    <r>
      <rPr>
        <sz val="9"/>
        <color theme="1"/>
        <rFont val="Tahoma"/>
        <family val="2"/>
      </rPr>
      <t>Sucede o ha sucedido dos veces  en el último año, ó</t>
    </r>
  </si>
  <si>
    <r>
      <t>b.</t>
    </r>
    <r>
      <rPr>
        <sz val="7"/>
        <color theme="1"/>
        <rFont val="Times New Roman"/>
        <family val="1"/>
      </rPr>
      <t xml:space="preserve">     </t>
    </r>
    <r>
      <rPr>
        <sz val="9"/>
        <color theme="1"/>
        <rFont val="Tahoma"/>
        <family val="2"/>
      </rPr>
      <t xml:space="preserve">Puede suceder dos veces  en el próximo año  </t>
    </r>
  </si>
  <si>
    <t>Recurrente</t>
  </si>
  <si>
    <t>Muy alta probabilidad de ocurrencia:</t>
  </si>
  <si>
    <r>
      <t>a.</t>
    </r>
    <r>
      <rPr>
        <sz val="7"/>
        <color theme="1"/>
        <rFont val="Times New Roman"/>
        <family val="1"/>
      </rPr>
      <t xml:space="preserve">     </t>
    </r>
    <r>
      <rPr>
        <sz val="9"/>
        <color theme="1"/>
        <rFont val="Tahoma"/>
        <family val="2"/>
      </rPr>
      <t>Ocurre más de tres veces en el último año ó</t>
    </r>
  </si>
  <si>
    <r>
      <t>b.</t>
    </r>
    <r>
      <rPr>
        <sz val="7"/>
        <color theme="1"/>
        <rFont val="Times New Roman"/>
        <family val="1"/>
      </rPr>
      <t xml:space="preserve">     </t>
    </r>
    <r>
      <rPr>
        <sz val="9"/>
        <color theme="1"/>
        <rFont val="Tahoma"/>
        <family val="2"/>
      </rPr>
      <t xml:space="preserve">Puede suceder tres veces en el próximo año. </t>
    </r>
  </si>
  <si>
    <t>Categoria</t>
  </si>
  <si>
    <t>Causas</t>
  </si>
  <si>
    <t>Efectos</t>
  </si>
  <si>
    <t>Equipo GSA</t>
  </si>
  <si>
    <t>Integración</t>
  </si>
  <si>
    <t>Andrea Alexandra Alzate Angel</t>
  </si>
  <si>
    <t>AAA</t>
  </si>
  <si>
    <t>Alcance</t>
  </si>
  <si>
    <t>Completo  (definido y documentado)</t>
  </si>
  <si>
    <t xml:space="preserve">Tiempo </t>
  </si>
  <si>
    <t>Selección de personal</t>
  </si>
  <si>
    <t>Gestionado (validado,  comunicado, administrable y medible)</t>
  </si>
  <si>
    <t>Costo</t>
  </si>
  <si>
    <t>DMW</t>
  </si>
  <si>
    <t>Optimizado y Automatizado</t>
  </si>
  <si>
    <t>Calidad</t>
  </si>
  <si>
    <t>Entorno</t>
  </si>
  <si>
    <t>Medio Ambiente</t>
  </si>
  <si>
    <t>FJM</t>
  </si>
  <si>
    <t>Recursos Humanos</t>
  </si>
  <si>
    <t>GIR</t>
  </si>
  <si>
    <t>Riesgo</t>
  </si>
  <si>
    <t>JES</t>
  </si>
  <si>
    <t xml:space="preserve">Adquisiciones </t>
  </si>
  <si>
    <t>José Olider Flórez Domínguez</t>
  </si>
  <si>
    <t>JOF</t>
  </si>
  <si>
    <t>Otros</t>
  </si>
  <si>
    <t>Luis Fernando Peláez Betancur</t>
  </si>
  <si>
    <t>LFP</t>
  </si>
  <si>
    <t>Luis Gabriel Vanegas Betancur</t>
  </si>
  <si>
    <t>LGV</t>
  </si>
  <si>
    <t>MAN</t>
  </si>
  <si>
    <t>MJC</t>
  </si>
  <si>
    <t>PFG</t>
  </si>
  <si>
    <t>VEF</t>
  </si>
  <si>
    <t>Tabla impacto- severidad</t>
  </si>
  <si>
    <t>RECURSO</t>
  </si>
  <si>
    <t>Financiero (sobre Valor del proyecto/mantenimiento)</t>
  </si>
  <si>
    <t>Medio ambiente</t>
  </si>
  <si>
    <t>GRADO</t>
  </si>
  <si>
    <t>Sobre ingresos netos</t>
  </si>
  <si>
    <t>(1) Insignificante</t>
  </si>
  <si>
    <t>Lesiones menores sin incapacidad</t>
  </si>
  <si>
    <t>&lt; 5%</t>
  </si>
  <si>
    <t>Recuperable dentro del area</t>
  </si>
  <si>
    <t>Conocimiento interno sin consecuencias</t>
  </si>
  <si>
    <t>Afectación ambiental leve recuperable</t>
  </si>
  <si>
    <t>(2) Leve</t>
  </si>
  <si>
    <t xml:space="preserve">Lesiones con incapacidad, pero sin secuelas
</t>
  </si>
  <si>
    <t xml:space="preserve">&gt;5 y &lt;15%  </t>
  </si>
  <si>
    <t>Recuperable dentro de la Gerencia</t>
  </si>
  <si>
    <t>conocimiento interno con consecuencias</t>
  </si>
  <si>
    <t>Afectación ambiental leve no recuperable</t>
  </si>
  <si>
    <t>(3) Grave</t>
  </si>
  <si>
    <t>Lesiones con secuelas, pero sin invalidez</t>
  </si>
  <si>
    <t>&gt;15% y &lt;20%</t>
  </si>
  <si>
    <t>Recuperable fuera de la Gerencia</t>
  </si>
  <si>
    <t>Conocimiento externo sin consecuencias</t>
  </si>
  <si>
    <t xml:space="preserve">Afectación ambiental grave recuperable
</t>
  </si>
  <si>
    <t>(4) Crítico</t>
  </si>
  <si>
    <t>Invalidez o la muerte</t>
  </si>
  <si>
    <t>&gt; a 20%</t>
  </si>
  <si>
    <t>Irrecuperable</t>
  </si>
  <si>
    <t>Conocimiento externo con consecuencias</t>
  </si>
  <si>
    <t>Afectación ambiental grave no recuperable</t>
  </si>
  <si>
    <t>Insignificante</t>
  </si>
  <si>
    <t>leve</t>
  </si>
  <si>
    <t xml:space="preserve">grave </t>
  </si>
  <si>
    <t>crítico</t>
  </si>
  <si>
    <t>Evento Positivo</t>
  </si>
  <si>
    <t>Evento Negativo</t>
  </si>
  <si>
    <t>(Todas)</t>
  </si>
  <si>
    <t>Cuenta de Causa</t>
  </si>
  <si>
    <t>Rótulos de columna</t>
  </si>
  <si>
    <t>Rótulos de fila</t>
  </si>
  <si>
    <t>(en blanco)</t>
  </si>
  <si>
    <t>Total general</t>
  </si>
  <si>
    <t>Contrato</t>
  </si>
  <si>
    <t>Cristina Tamayo Aguiar</t>
  </si>
  <si>
    <t>CTA</t>
  </si>
  <si>
    <t>WML</t>
  </si>
  <si>
    <t>Miryelly Serna Rojas</t>
  </si>
  <si>
    <t>MSR</t>
  </si>
  <si>
    <t>Guillermo León Eusse Trujillo</t>
  </si>
  <si>
    <t>Interesados</t>
  </si>
  <si>
    <t>Equipo</t>
  </si>
  <si>
    <t xml:space="preserve">Materiales </t>
  </si>
  <si>
    <t>Personas</t>
  </si>
  <si>
    <t>Guillermo Garzón Parra</t>
  </si>
  <si>
    <t>GGP</t>
  </si>
  <si>
    <t>Utilidad</t>
  </si>
  <si>
    <t>Imprevistos</t>
  </si>
  <si>
    <t>13.2</t>
  </si>
  <si>
    <t>12.1</t>
  </si>
  <si>
    <t>11.2</t>
  </si>
  <si>
    <t>11.1</t>
  </si>
  <si>
    <t>10.1</t>
  </si>
  <si>
    <t>9.1</t>
  </si>
  <si>
    <t>8.4</t>
  </si>
  <si>
    <t>8.3</t>
  </si>
  <si>
    <t>8.2</t>
  </si>
  <si>
    <t>8.1</t>
  </si>
  <si>
    <t>7.2</t>
  </si>
  <si>
    <t>7.1</t>
  </si>
  <si>
    <t>6.2</t>
  </si>
  <si>
    <t>6.1</t>
  </si>
  <si>
    <t>5.1</t>
  </si>
  <si>
    <t>4.1</t>
  </si>
  <si>
    <t>3.3</t>
  </si>
  <si>
    <t>3.2</t>
  </si>
  <si>
    <t>3.1</t>
  </si>
  <si>
    <t>2.2</t>
  </si>
  <si>
    <t>2.1</t>
  </si>
  <si>
    <t>Incidencia</t>
  </si>
  <si>
    <t>Costo directo</t>
  </si>
  <si>
    <t>Vr. Unitario</t>
  </si>
  <si>
    <t>Unidad</t>
  </si>
  <si>
    <t>12.2</t>
  </si>
  <si>
    <t>12.3</t>
  </si>
  <si>
    <t>13.3</t>
  </si>
  <si>
    <t>13.4</t>
  </si>
  <si>
    <t>13.5</t>
  </si>
  <si>
    <t>2.3</t>
  </si>
  <si>
    <t>Ítem</t>
  </si>
  <si>
    <t>Descripción de la actividad</t>
  </si>
  <si>
    <t>Administración</t>
  </si>
  <si>
    <t>IVA sobre la utilidad</t>
  </si>
  <si>
    <t>GRAN TOTAL</t>
  </si>
  <si>
    <t>5.2</t>
  </si>
  <si>
    <t>Retiro de canoas, ruanas, bajantes y tuberias. Incluye el cargue, transporte, botada de escombros en botaderos oficiales, recuperacion de los materiales aprovechables y su transporte hasta donde se indique.</t>
  </si>
  <si>
    <t>Retiro de puertas (marco y ala) metalicas, en aluminio, en madera o puerta reja. Incluye el retiro, cargue, transporte, botada de escombros y recuperacion de los materiales aprovechables y su transporte hasta donde se indique. Dimensiones variables.</t>
  </si>
  <si>
    <t>6.3</t>
  </si>
  <si>
    <t>Demolicion de sobrecimiento en bloque de concreto de cualquier espesor. Incluye la demolicion del concreto de inyeccion, revoques y enchapes aplicados en el muro a demoler e instalaciones embebidas, cargue, transporte y botada de escombros en botaderos oficiales, ademas recuperacion de materiales aprovechables o su transporte hasta donde se indique.</t>
  </si>
  <si>
    <t>Excavacion manual de material heterogeneo de 0-2m. Bajo cualquier grado de humedad. Incluye roca descompuesta, bolas de roca, cargue, transporte y botada en boatderos oficiales del material proveniente de la excavacion o en el sitio donde se indique. No incluye entibado.</t>
  </si>
  <si>
    <t>Suministro, transporte y colocacion de concreto de 3000psi (21MPa) para carcamo. Incluye transporte interno (vertical y horizontal y en las zonas aferentes dentro de la obra), armado y desarmado de la obra falsa y formaleta completa en super "T", proteccion, curado, malla electrosoldada D - 50 y todos los demas elementos necesarios para su correcta construccion, no incluye refuerzo.</t>
  </si>
  <si>
    <t>Suministro, transporte y colocacion de grouting en concreto (17,5MPa) para elementos no estructurales (dovelas, cintas, viguetas, entre otros). Incluye transporte interno (vertical y horizontal y en las zonas aferentes dentro de la obra), armado y desarmado de la obra falsa y formaleta completa, proteccion, curado y todos los demas elementos necesarios para su correcta construccion, no incluye refuerzo.</t>
  </si>
  <si>
    <t>Suministro, transporte e instalacion de acero de refuerzo figurado FY=420MPa - 60000psi, corrugado. Incluye transporte con descarga, transporte interno, alambre de amarre, certificado y todos los elementos necesarios para su correcta instalacion, según diseño y recomendaciones estructurales.</t>
  </si>
  <si>
    <t>Suministro, transporte e instalacion de malla electrosoldada tipo D - 84. Incluye todos los elementos necesarios para su correcta instalacion.</t>
  </si>
  <si>
    <t>Suministro, transporte e instalacion de sistema de proteccion e impermeabilizacion para evitar patologias en pisos por humedad ascendente (capilaridad) consistente en una capa sencilla de polietileno color negro calibre 4. incluye suministro y transporte de los materiales, traslapos, costuras, y todos los elementos necesarios para su correcta instalacion.</t>
  </si>
  <si>
    <t>Canoas calibre 24. Incluye suministro, transprte e instalacion del elemento, mano de obra, desarrollo de 0,70m, gancho externo e interno, soldadura, sello con material elastico tipo poliuretano, herramienta, equipo y todos los elementos necesarios para su correcta instalacion.</t>
  </si>
  <si>
    <t>Suministro, transporte e instalacion de tuberia de ventilacion PVC-S de 3".</t>
  </si>
  <si>
    <t>Suministro, transporte e instalacion de tuberia PVC-S de 6".</t>
  </si>
  <si>
    <t>Suministro, transporte e instalacion de codo 90° PVC-S 3" CxC.</t>
  </si>
  <si>
    <t>Suministro, transporte e instalacion de codo 90° PVC-S 4" CxC.</t>
  </si>
  <si>
    <t>Suministro, transporte e instalacion de codo 45° PVC-S 4" CxC.</t>
  </si>
  <si>
    <t>Suministro, transporte e instalacion de codo 45° PVC-S 3" CxC.</t>
  </si>
  <si>
    <t>Suministro, transporte e instalacion de codo 45° PVC-S 6" CxC.</t>
  </si>
  <si>
    <t>Suministro, transporte e instalacion de yee PVC-S 3" CxC.</t>
  </si>
  <si>
    <t>Suministro, transporte e instalacion de yee PVC-S 4" CxC.</t>
  </si>
  <si>
    <t>Suministro, transporte e instalacion de yee PVC-S 6" CxC.</t>
  </si>
  <si>
    <t>Suministro, transporte e instalacion de union PVC-S 4".</t>
  </si>
  <si>
    <t>Suministro, transporte e instalacion de union PVC-S 3".</t>
  </si>
  <si>
    <t>Suministro, transporte e instalacion de buje soldado PVC-S 4"x3".</t>
  </si>
  <si>
    <t>Suministro, transporte e instalacion de buje soldado PVC-S 6"x4".</t>
  </si>
  <si>
    <t>Suministro, transporte e instalacion de tapon prueba PVC-S 4".</t>
  </si>
  <si>
    <t>Suministro, transporte e instalacion de tapon prueba PVC-S 6".</t>
  </si>
  <si>
    <t>m</t>
  </si>
  <si>
    <t>un</t>
  </si>
  <si>
    <t>m2</t>
  </si>
  <si>
    <t>gl</t>
  </si>
  <si>
    <t>m3</t>
  </si>
  <si>
    <t>ml</t>
  </si>
  <si>
    <t>kg</t>
  </si>
  <si>
    <t>Retiro de ventanas y puertas vidrieras con vidrio, metalicas, en aluminio, en madera o ventana reja. Incluye el retiro, cargue, transporte, botada de escombros y recuperacion de los materiales aprovechables y su transporte hasta donde se indique. Dimensiones variables.</t>
  </si>
  <si>
    <t>Suministro, transporte e instalacion de union PVC-S 6".</t>
  </si>
  <si>
    <t>1.1</t>
  </si>
  <si>
    <t>2.4</t>
  </si>
  <si>
    <t>Capitulo 10: PISOS</t>
  </si>
  <si>
    <t>Demolicion de andenes o pisos, cargue, transporte y botada de escombros de espesores variables y acabados varables. Incluye retiro de cordones, retiro de enchape (baldosa, baldosin, forros en arenon, madera, vinilo, granito esmerilado, concreto, gres, entre otros), placa de concreto si existe, entresuelo de recebo. Incluye corte con maquina de disco segun trazado  compresor neumatico con martillo, ademas recuperacion de los materiales aprovechables o su transporte hasta donde se indique.</t>
  </si>
  <si>
    <t>Suministro, transporte y colocacion de concreto de 3000psi (21MPa) para andenes o pisos a la vista. Incluye transporte interno (vertical y horizontal y en las zonas aferentes dentro de la obra), armado y desarmado de la obra falsa y formaleta completa, proteccion, curado y todos los demas elementos necesarios para su correcta construccion, no incluye refuerzo.</t>
  </si>
  <si>
    <t>Construccion de mamposteria en ladrillo de 0,12x0,20x0,40m. Incluye suministro y transporte del ladrillo, mortero de pega, trabas, machones, cuchillas, buitrones (para bajantes de redes en general), remates de enrases, encorozados, aticos y chapas necesarias por detalles de construccion. todos los cortes seran realizados a maquina.</t>
  </si>
  <si>
    <t>Demolicion de mamposteria en ladrillo o en concreto de cualquier espesor. Incluye cargue, transporte y botada de escombros en botaderos oficiales, demolicion de revoques y enchapes aplicados en el muro a demoler e instalaciones embebidas, ademas recuperacion de materiales aprovechables o su transporte hasta donde se indique, se debe usar cortadora para garantizar que los filetes de la demolicion queden ortogonales.</t>
  </si>
  <si>
    <t>Llenos en arenilla, compctados mecanicamente hasta obtener una densidad del 98% de la maxima obtenida en el ensayo del proctor modificado. Incluye el suministro,transporte y colocacion de la arenilla, la compactacion de la misma y el transporte interno, su medida sera en sitio, ya compactada.</t>
  </si>
  <si>
    <t>Cargue, transporte y botada de escombros o material resultante de la excavacion. Incluye el cargue, repleo, transporte interno y externo y botada de material tipo escombros en botaderos oficiales o en el sitio donde se indique.</t>
  </si>
  <si>
    <t>Construccion de juntas de dilatacion entre mamposteria y elementos estructurales y no estructurales, entre concreto nuevo y existente. Incluye suministro, transporte e instalacion de varilla de espuma de polietileno tipo sellalon, sikarod o equivalente, aplicación de masilla elastica sellante y adhesiva con base en poliuretano tipo sikaflx-1A o equivalente, junta maxima de 20mm de ancho, color similar al muro, ademas de todo lo necesario para su correcta construccion. Se deben seguir todas las especificaciones y recomendaciones de los fabricantes de los materiales.</t>
  </si>
  <si>
    <t>Ruanas calibre 24. Incluye suministro, transprte e instalacion del elemento, mano de obra, desarrollo de 0,70m, gancho externo e interno, soldadura, sello con material elastico tipo poliuretano, herramienta, equipo y todos los elementos necesarios para su correcta instalacion.</t>
  </si>
  <si>
    <t>Suministro, transporte e instalacion de codo 90° PVC-S 6" CxC.</t>
  </si>
  <si>
    <t>Retiro de cubierta en teja de barro, asbesto - cemento, teja plastica o teja similar. Incluye cargue, transporte, botada o recuperacion de alfardas y soleras,  teja de barro, corte de madera, desmonte de tablilla, desmonte de alfardas, desmonte de cargueras, cargue, transporte y botada de escombros en botaderos oficiales, recuperacion de los materiales aprovechables o su transporte hasta el sitio que se indique.</t>
  </si>
  <si>
    <t>Suministro, transporte e instalacion de de concreto de 3000psi (21Mpa) para pedestal de gabinetes, medidas 0,1m de alto x 0,3m de ancho</t>
  </si>
  <si>
    <t>Construccion de mamposteria en bloque de concreto 13MPa para sobrecimiento, de 0,12x0,20x0,40m. Incluye suministro y transporte del bloque, mortero de pega, trabas, columnas, machones, cuchillas, buitrones (para bajantes de redes en general), remates de enrases, encorozados, aticos y chapas necesarias por detalles de construccion. todos los cortes seran realizados a maquina.</t>
  </si>
  <si>
    <t>Suministro, transporte e instalacion de puerta de doble ala de 2m de ancho x 2,1m de alto, tipo batiente para acceso en lamina cold rolled calibre 24. Incluye cerradura antipanico de dos puntos con manija tipo Yale o equivalente, marco de doble carga en lamina cold rolled calibre 24 y todos los elementos necesarios para su correcta instalacion.</t>
  </si>
  <si>
    <t>Suministro, transporte e instalacion de ventanas tipo celosia en lamina tipo cold rolled calibre 24 de 1,30x0,50m. Incluye sellado del marco (interior - exterior) y todos los elementos necesarios para su correcta instalacion.</t>
  </si>
  <si>
    <t>No. Item</t>
  </si>
  <si>
    <t>ANALISIS DE PRECIOS UNITARIOS</t>
  </si>
  <si>
    <t>Materiales</t>
  </si>
  <si>
    <t>V/Unitario</t>
  </si>
  <si>
    <t>V/Total</t>
  </si>
  <si>
    <t>Tela cerramiento obra verde, ancho: 2.10 m. Incluye transporte externo e interno.</t>
  </si>
  <si>
    <t>Malla plástica naranja (polietileno de alta densidad, rollo por 50 m, ancho 1,40 m)</t>
  </si>
  <si>
    <t>Larguero madera común 4cmx8cmx2.80m. Incluye transporte.</t>
  </si>
  <si>
    <t>lb</t>
  </si>
  <si>
    <t>Concreto de 17.5 Mpa preparado en obra</t>
  </si>
  <si>
    <t>SUBTOTAL</t>
  </si>
  <si>
    <t>Mano de Obra</t>
  </si>
  <si>
    <t>Cuadrilla 1 Oficial + 1 Ayudante Entendido</t>
  </si>
  <si>
    <t>jor</t>
  </si>
  <si>
    <t>Herramienta menor</t>
  </si>
  <si>
    <t>(%)mo</t>
  </si>
  <si>
    <t>P R E C I O   U N I T A R I O</t>
  </si>
  <si>
    <t>HOSPITAL YOLOMBÓ</t>
  </si>
  <si>
    <t>Transporte interno</t>
  </si>
  <si>
    <t>Herramienta y equipo</t>
  </si>
  <si>
    <t>Transporte</t>
  </si>
  <si>
    <t>Cuadrilla 1 Oficial + 2 Ayudante Entendido</t>
  </si>
  <si>
    <t>Instalacion de lagrimal prefabricado de 0,30x0,50m. Incluye suministro y transporte del elemento, mortero de pega y revite.</t>
  </si>
  <si>
    <t>Colocacion de revoque con mortero 1:4 en muros. Incluye suministro, transporte e instalacion de los materiales, fajas, filetes y ranuras y todos los elementos necesarios para su correcta construccion.</t>
  </si>
  <si>
    <t>6.4</t>
  </si>
  <si>
    <t>6.5</t>
  </si>
  <si>
    <t>6.6</t>
  </si>
  <si>
    <t>6.7</t>
  </si>
  <si>
    <t>6.8</t>
  </si>
  <si>
    <t>9.2</t>
  </si>
  <si>
    <t>Capitulo 11: Carpinteria metálica</t>
  </si>
  <si>
    <t>Capitulo 13: Hidrosanitario</t>
  </si>
  <si>
    <t>13.6</t>
  </si>
  <si>
    <t>13.7</t>
  </si>
  <si>
    <t>13.8</t>
  </si>
  <si>
    <t>13.9</t>
  </si>
  <si>
    <t>13.10</t>
  </si>
  <si>
    <t>13.11</t>
  </si>
  <si>
    <t>13.12</t>
  </si>
  <si>
    <t>13.13</t>
  </si>
  <si>
    <t>13.14</t>
  </si>
  <si>
    <t>13.15</t>
  </si>
  <si>
    <t>13.16</t>
  </si>
  <si>
    <t>13.17</t>
  </si>
  <si>
    <t>13.18</t>
  </si>
  <si>
    <t>13.19</t>
  </si>
  <si>
    <t>%eq</t>
  </si>
  <si>
    <t>Taladro demoledor</t>
  </si>
  <si>
    <t>Ayudante Raso</t>
  </si>
  <si>
    <t>Cargue (Paleros), transporte de material, derechos de botadero y/o almacenamiento en bodega</t>
  </si>
  <si>
    <t>Arena de concreto</t>
  </si>
  <si>
    <t>Triturado 3/4"</t>
  </si>
  <si>
    <t>Cemento uso general</t>
  </si>
  <si>
    <t>Suministro, transporte y colocacion de concreto de 3000psi (21MPa) para vigas de fundacion de 0,30x0,30m. Incluye transporte interno (vertical y horizontal y en las zonas aferentes dentro de la obra), proteccion, curado y todos los demas elementos necesarios para su correcta construccion, no incluye refuerzo.</t>
  </si>
  <si>
    <t>bulto</t>
  </si>
  <si>
    <t>Clavo comun 3"</t>
  </si>
  <si>
    <t>Clavo común de 1"</t>
  </si>
  <si>
    <t>Tabla tipo super T de 1,22m x 2,44m</t>
  </si>
  <si>
    <t>Triturado 3/8"</t>
  </si>
  <si>
    <t>Anclaje químico estructural sobre muro pantalla de concreto, formado por barra corrugada N° 3 de diámetro y 65-70 cm de longitud de acero Grado 60 (fy=4200 kg/cm²), anclada 15-20 cm, fijada con Anclaje epoxico RE-500 Hilti o equivalente, Incluye espieral N°2 paso 35 mm (3 vueltas), perforación de concreto o estructura, limpieza, botada de escombros y todo lo necesario para su correcta instalación y funcionamiento.</t>
  </si>
  <si>
    <t>Acero refuerzo G-60 sin figurar</t>
  </si>
  <si>
    <t>Resina epóxico, alto rendimiento para conexiones barras/anclajes de altas cargas HIT-RE 500 V3</t>
  </si>
  <si>
    <t>cm</t>
  </si>
  <si>
    <t>Cuadrilla 1Of + 1 Ay Instalación</t>
  </si>
  <si>
    <t>Malla electrosoldada tipo D-50</t>
  </si>
  <si>
    <t>Alambre recocido C 18</t>
  </si>
  <si>
    <t>Cuadrilla 1Of + 1 Ay Obra Negra</t>
  </si>
  <si>
    <t>Transporte de acero( descargue y transporte interno)</t>
  </si>
  <si>
    <t>Malla electrosoldada tipo D - 84</t>
  </si>
  <si>
    <t>Bloque Concreto R13 de DIVISORIO INTERMEDIO 12 x 20x 40  puesto en obra</t>
  </si>
  <si>
    <t>Arena de pega</t>
  </si>
  <si>
    <t>Cuadrilla Mampostería</t>
  </si>
  <si>
    <t>Ladrillo de 0,12x0,20x0,40m puesto en obra</t>
  </si>
  <si>
    <t>Vulkem 116 e=25mm</t>
  </si>
  <si>
    <t>Back rod</t>
  </si>
  <si>
    <t>Lagrimal prefabricado de 0,30x0,50m puesto en obra</t>
  </si>
  <si>
    <t>Arena de revoque</t>
  </si>
  <si>
    <t>Sección completa de andamio (1.2m-1.5m) x 1.5 m. (+ 4 ruedas) Incluye transporte.</t>
  </si>
  <si>
    <t>día</t>
  </si>
  <si>
    <t>Can zunchado en madera común de 5,0cmx20cmx3,0m (alquiler). Incluye transporte.</t>
  </si>
  <si>
    <t>Pintura vinilo tipo 1 Viniltex o equivalente</t>
  </si>
  <si>
    <t>gln</t>
  </si>
  <si>
    <t>Estopa</t>
  </si>
  <si>
    <t>Lija 200</t>
  </si>
  <si>
    <t>Cuadrilla 1Of Obra Blanca+ 1 Ay Entendido</t>
  </si>
  <si>
    <t>Polietileno color negro calibre 4</t>
  </si>
  <si>
    <t>Ventana tipo celosia en lamina tipo cold rolled calibre 24 de 1,30x0,50m</t>
  </si>
  <si>
    <t>Puerta de doble ala de 2m de ancho x 2,1m de alto, tipo batiente para acceso en lamina cold rolled calibre 24.</t>
  </si>
  <si>
    <t>Panel metálico HIPERTEC ROOF para cubierta tipo sándwich</t>
  </si>
  <si>
    <t>Ruanas calibre 24.</t>
  </si>
  <si>
    <t>Canoas calibre 24.</t>
  </si>
  <si>
    <t xml:space="preserve">LIMPIADOR </t>
  </si>
  <si>
    <t>Galon</t>
  </si>
  <si>
    <t>SOLDADURA LIQUIDA PVC 1/4 GAL</t>
  </si>
  <si>
    <t xml:space="preserve">TUB. PVC-S Ø 6"  </t>
  </si>
  <si>
    <t xml:space="preserve">TUB. DE VENTILACIÓN PVC-S Ø 3"  </t>
  </si>
  <si>
    <t>SOPORTERÍA (incluye anclajes, tornillos y chazos)</t>
  </si>
  <si>
    <t>CODO 90° PVC-S de Ø 3" CXC</t>
  </si>
  <si>
    <t>CODO 90° PVC-S de Ø 4" CXC</t>
  </si>
  <si>
    <t>CODO 90° PVC-S de Ø 6" CXC</t>
  </si>
  <si>
    <t>CODO 45° PVC-S de Ø 6" CXC</t>
  </si>
  <si>
    <t>CODO 45° PVC-S de Ø 4" CXC</t>
  </si>
  <si>
    <t>CODO 45° PVC-S de Ø 3" CXC</t>
  </si>
  <si>
    <t xml:space="preserve">YEE PVC-S  de Ø 3" </t>
  </si>
  <si>
    <t xml:space="preserve">YEE PVC-S  de Ø 4" </t>
  </si>
  <si>
    <t xml:space="preserve">YEE PVC-S  de Ø 6" </t>
  </si>
  <si>
    <t xml:space="preserve">UNIÓN PVC-S  de Ø 3" </t>
  </si>
  <si>
    <t xml:space="preserve">UNIÓN PVC-S  de Ø 4" </t>
  </si>
  <si>
    <t xml:space="preserve">UNIÓN PVC-S  de Ø 6" </t>
  </si>
  <si>
    <t>BUJE SOLDADO PVC-S  de Ø 4 X 3"</t>
  </si>
  <si>
    <t>BUJE SOLDADO PVC-S  de Ø 6 X 4"</t>
  </si>
  <si>
    <t xml:space="preserve">TAPÓN PRUEBA PVC-S  de Ø 4" </t>
  </si>
  <si>
    <t xml:space="preserve">TAPÓN PRUEBA PVC-S  de Ø 6" </t>
  </si>
  <si>
    <t>12.4</t>
  </si>
  <si>
    <t>11.3</t>
  </si>
  <si>
    <t>9.3</t>
  </si>
  <si>
    <t>Pintura para exterior tipo Koraza o equivalente</t>
  </si>
  <si>
    <t>Aplicación de  pintura a base de agua en muros, con pintura para exterior tipo Koraza de Pintuco o equivamente, colores segun los existentes en las fachadas del hospital, sobre muros revocados y/o estucados, tres manos o las necesarias hasta obtener una superficie pareja y homogénea. Incluye suministro y transporte de los materiales, resanes, tapa poros en estuco para exteriores tipo Nevado o equivalente, adecuación de la superficie a intervenir hasta obtener una superficie pareja y homogénea, color a definir según aprobación de la interventoría.</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</si>
  <si>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adecuación de la superficie a intervenir hasta obtener una superficie pareja y homogénea, color a definir según aprobación de la interventoría.</t>
  </si>
  <si>
    <t>Instalación de cerramiento provisional en tela naranja con una altura de 2,1 m, y estructura en larguero común, concreto de 17.5 Mpa para fijación de estructura en madera común. Incluye suministro, transporte, instalación y desmonte de la tela, excavación manual en cualquier material, cargue, transporte y botada de material y todos los demás elementos necesarios para su correcta instalación.</t>
  </si>
  <si>
    <t>Fijaciones, anclajes, remates</t>
  </si>
  <si>
    <t>Suministro, transporte e instalacion de puerta de una ala de 1,10m de ancho x 2,1m de alto, tipo batiente para acceso en lamina cold rolled calibre 24. Incluye cerradura antipanico de un puntos con manija tipo Yale o equivalente, marco de doble carga en lamina cold rolled calibre 24 y todos los elementos necesarios para su correcta instalacion.</t>
  </si>
  <si>
    <t>Suministro, transporte y colocación de caja de inspeccion.</t>
  </si>
  <si>
    <t>Suministro, transporte y colocacion de concreto de 3000psi (21MPa) para dinteles o sillares de cualquier dimensión. Incluye transporte interno (vertical y horizontal y en las zonas aferentes dentro de la obra), armado y desarmado de la obra falsa y formaleta completa, proteccion, curado y todos los demas elementos necesarios para su correcta construccion, no incluye refuerzo.</t>
  </si>
  <si>
    <t>Suministro, transporte y colocacion de concreto de 3000psi (21MPa) para vigas aereas para amarre de mamposteria de cualquier dimensión. Incluye transporte interno (vertical y horizontal y en las zonas aferentes dentro de la obra), armado y desarmado de la obra falsa y formaleta completa, proteccion, curado y todos los demas elementos necesarios para su correcta construccion, no incluye refuerzo.</t>
  </si>
  <si>
    <t>Construcción y montaje de ESTRUCTURA METÁLICA, en PERFILERIA TIPO IPE, HEA, PHR-C, PTE para elementos de cubierta, rampas o áreas de circulación metálicas, según diseño. Incluye: suministro y transporte de láminas, platinas, uniones, soldaduras de acabado o presentación, anclajes y pernos a estructura de concreto y madera. Todos los elementos deben llevar dos manos de pintura anticorrosiva, (2) dos manos de esmalte base aceite mate, color por definir, ensayos a soldaduras, anticorrosivos y pinturas, obra falsa y todo el equipo y la herramienta necesaria para el montaje.</t>
  </si>
  <si>
    <t>Acero en Elementos Estructurales</t>
  </si>
  <si>
    <t>Perno expansión c/ tuerca y golilla. 1/2 x 4. 1/4. Laprox.= 10 cm.</t>
  </si>
  <si>
    <t>Pintura anticorrosivo gris. Pintuco</t>
  </si>
  <si>
    <t>Esmalte a Base de Aceite, Rendimiento 30m2/gl</t>
  </si>
  <si>
    <t>Disolvente para Pinturas a Base de Aceite.</t>
  </si>
  <si>
    <t>Soldadura 7018</t>
  </si>
  <si>
    <t>Equipo de soldadura eléctrica MILLER XMT CC/W 300 AMP. Incluye transporte.</t>
  </si>
  <si>
    <t>Equipo de oxicorte, con pipetas</t>
  </si>
  <si>
    <t>Capitulo 12: Cubierta</t>
  </si>
  <si>
    <t>Capitulo 9: Acabado de muros</t>
  </si>
  <si>
    <t>Capitulo 8: Mamposteria</t>
  </si>
  <si>
    <t>Capitulo 7: Acero de refuerzo</t>
  </si>
  <si>
    <t>Capitulo 6: Cconcretos</t>
  </si>
  <si>
    <t>Capitulo 5: Llenos</t>
  </si>
  <si>
    <t>Capitulo 4: Excavaciones</t>
  </si>
  <si>
    <t>Capitulo 3: Demoliciones</t>
  </si>
  <si>
    <t>Capitulo 2: Retiros</t>
  </si>
  <si>
    <t>Capitulo 1: Ppreliminares</t>
  </si>
  <si>
    <t>Suministro y construcción de cubierta monolítica tipo panel sándwich TECHMET o similar, referencia A42 – P1000 – G4; inyectada en línea continua con poliisocianurato PIR Certificado de espesor 30mm (libre de CFC y HCFC) y densidad real de 38 Kg/m3 ± 2; ancho útil 1.0m (1000mm); cara externa con geometría de 4 crestas separadas 333,3cm y altura de cresta de 42mm, en lámina de acero galvanizado prepintado poliéster estándar calibre 28 RAL 9010; cara interna con geometría plana y textura con micro nervaduras cada 65mm en lámina de acero galvanizado prepintado poliéster estándar calibre 28 RAL 9010, Pendiente mínima del 5% para medidas iguales o inferiores a 12m y del 7% medidas superiores a los 12m. Incluye todos los elementos necesarios para la correcta instalación.</t>
  </si>
  <si>
    <t>Capitulo 14: Redes de Media Tension.</t>
  </si>
  <si>
    <t>Suministro, Transporte e instalacion de cable 1/0 linea compatada  13,2 kv desde punto de conexión hasta poste ubicado en predio vecino según normas tecnicas del grupo 2 EPM.</t>
  </si>
  <si>
    <t xml:space="preserve">Suministro, Transporte e instalacion de Vestida de poste de red MT  para salida 13.2kv hacia nueva S/E según norma de grupo 2 epm 13,2 kv. </t>
  </si>
  <si>
    <t>Suministro, Transporte e instalacion de Adecuacion de red aerea media tension para conectorizacion en poste existente predio vecino.</t>
  </si>
  <si>
    <t>Suministro, transporte e instalacion Poste fibra 12 mts incluye retiro y traslado del existente.</t>
  </si>
  <si>
    <t>Suministro, Transporte e instalacion de Tubería metálica galvanizada  diámetro Ø4" amarrada al poste. Incluye abrazaderas, boquilla, obra civil, botada, uniones y demás elementos necesarios para su correcta instalación.</t>
  </si>
  <si>
    <t xml:space="preserve">Excavación  a mano o a máquina en material heterogéneo  bajo cualquier grado de humedad, para canalizaciones de redes y obras complementarias con medidas de 1,0 x 0,7 x 1,0 m. Incluye botada y acarreo desde el sitio de excavación hasta el sitio de cargue. </t>
  </si>
  <si>
    <t>u</t>
  </si>
  <si>
    <t>Suministro, transporte e instalacion de Tubería PVC de 2x4". Incluye accesorios, pega PVC, cinta de peligro. No incluye (excavación, rotura de piso y/o baldosa, reposición de piso y/o baldosa).</t>
  </si>
  <si>
    <t>Suministro, transporte e instalacion de Cámara de Paso de Circuitos en media Tensión. Con las especificaciones solicitadas por el operador de red Para este tipo de acometidas. Dimensiones del bloque de concreto: 0.15 m. x 0.20 m. x 0.40 m. DOBLE TAPA segun normas vigentes del grupo 2 epm, incluye lechos filtrantes en cada caja.</t>
  </si>
  <si>
    <t xml:space="preserve">Suministro, transporte e instalacion Cable 3 No 1/0 CU-XLPE 133% para acometida primaria (punto de conexión) desde poste  de 12 metros en el acceso hasta sub estación eléctrica + 1 No 2 desnudo  AWG-CU-  por ducto proyectado y según diseño . </t>
  </si>
  <si>
    <t>Suministro, trasnporte e instalacion de Terminal premoldeada para uso exterior calibre 1/0 AWG, incluye certificacion y pruebas VLF.</t>
  </si>
  <si>
    <t>Suministro, transporte e instalacion de Terminal premoldeada para uso interior calibre 1/0 AWG., incluye certificacion y pruebas VLF.</t>
  </si>
  <si>
    <t>Suministro, transporte e instalacion de Grupo de normas para colocación de pararrayos (DPS ) RA2:006  (punto de conexión) y transformador.</t>
  </si>
  <si>
    <t>Suministro, trasnporte e instalacion de Cable 3 No 1/0 CU-XLPE 15kV 133%+ 1 No 2 desnudo  AWG-CU-  por cárcamo y según diseño para puente entre medidor y seccionador bajo carga.</t>
  </si>
  <si>
    <t>Suministro , trasnporte e instalacion de grupo de acrilicos marcadores según normas epm para cajas de paso y conductores en cajas primarias de poste, trasnformador, seccionadores, celdas de medida, remontes. ( acrilicos según normas epm).</t>
  </si>
  <si>
    <t>GL</t>
  </si>
  <si>
    <t>Capitulo 15: Equipamiento interno Subestacion Electrica.</t>
  </si>
  <si>
    <t>Suministro, transporte e instalacion de Celda de remonte  de 17.5 KV-20 kA  de 2.2 metros de alto por 0.375 metros de frente por 1.3 metros de profundo  para interior  calibre 16 USG-y 18 USG con pintura electrostática o RAL 7032, según proyecto de redes. norma IEC.</t>
  </si>
  <si>
    <t>Suministro, transporte e instalacion de Celda para alojar seccionador QM en SF6 para operación bajo carga  de 17.5 KV-20 kA  de 2.2 metros de alto por 0.375 metros de frente por 1.3 metros de profundo  para interior  calibre 16 USG-y 18 USG con pintura electrostática o RAL 7032, según descripción , Incluye Interruptor 17.5 kV extinción en vacío, puerta ,llave, manija, señal de peligro , tarjetero, Cableado de control  y demás elementos necesarios para su correcta instalación, además de mecanismo de puesta a tierra. norma IEC.</t>
  </si>
  <si>
    <t xml:space="preserve">Suministro, transporte e instalacion de Celda para alojar contador electrónico. 2.2 metros de alto por 0,750 metro de frente por 1.3 metros de profundo  para interior  calibre 16 USG-y 18 USG con pintura electrostática o RAL 7032, según descripción. Incluye contador electrónico multifuncional,  3 TCs y 3 TPs. tapa, malla, puerta, llave, manija, señal de peligro , tarjetero, Cableado de control  y demás elementos necesarios para su correcta instalación. Además de mecanismo de puesta a tierra, linea compacta compatible mecanicamente, textura de pintura, conexiones electricas  con celdas de seccionador y remonte, incluye infogramas y señalizaciones. norma IEC. </t>
  </si>
  <si>
    <t>Suministro, trasnporte e instalacion de rebanco de 400mm alto x 1300mm profundidas para celdas de medida, remonte y seccionadores. Igual color de las celdas.</t>
  </si>
  <si>
    <t>SUMINISTRO, TRANSPORTE E INSTALACION DE CELDA PARA TRANSFORMADOR SECO 300KVA, USO INTERIOR (IP 2X), 17.5KV, EN LÁMINA COLD ROLLED CALIBRE 14 PARA LA PERFILERÍA Y CALIBRE 16 PARA PUERTAS Y TAPAS, CON BARRA DE TIERRA NO AISLADA 5X30MM, 2 VISORES EN VIDRIO TEMPLADO CON EMPAQUE, SISTEMA DE ILUMINACIÓN, PLACA DE PELIGRO Y REJILLA DE PROTECCIÓN. EL ACABADO FINAL DE LA CELDA ES EN PINTURA EN POLVO DE APLICACIÓN ELECTROSTÁTICA, COLOR GRIS CLARO RAL 7035. DIMENSIONES APROXIMADAS: 2200X2200X1600 MM. CELDA CERTIFICADA BAJO RETIE 2013.</t>
  </si>
  <si>
    <t>Suministro, trasnporte e instalacion de canastilla portacables de 15x 8cm para alojar conductores de media tension al interior de la celda del trasnformador, incluye curvas, accesorios de anclaje, amarres para conductores y puesta a tierra del sistema portacables.</t>
  </si>
  <si>
    <t>Suministro, trasnporte e instalacion de rieles  en C para carga puntual de 1000 kg x m para instalacion en carcamo y movimiento de trasnformador de potencia, incluye anclajes certificados de 1"x 5" x 2 en cada punto de conexión al carcamo.</t>
  </si>
  <si>
    <t>Suministro, transporte e instalacion de barra de puesta atierra equipotencial de 50 ka con aisladores, barra de 80mm x 10mm x 400mm certificada.</t>
  </si>
  <si>
    <t>Suministro, transporte e instalacion de tuberia pvc DB de 4", incluye curvas y accesorios de conexión a cajas subterraneas.</t>
  </si>
  <si>
    <t xml:space="preserve">Excavación  a mano o a máquina en material heterogéneo  bajo cualquier grado de humedad, para canalizaciones de redes BT con medidas aproximadas de 0,8 m x 0,8 m x 1,0 m y obras complementarias. Incluye acabados de terreno botada y acarreo desde el sitio de excavación hasta el sitio de cargue. </t>
  </si>
  <si>
    <t>Suministro, transporte e instalacion de tuberia EMT  de 1 1/2", incluye accesorios.</t>
  </si>
  <si>
    <t>Suministro, transporte e instalacion de tuberia EMT  de 1 1/4", incluye accesorios.</t>
  </si>
  <si>
    <t>Suministro, transporte e instalacion de tuberia EMT  de 1", incluye accesorios.</t>
  </si>
  <si>
    <t>Suministro, transporte e instalacion de tuberia EMT  de 3/4", incluye accesorios.</t>
  </si>
  <si>
    <t>Suministro, transporte e instalacion de cajas de paso 20x20x20cm.</t>
  </si>
  <si>
    <t>Suministro, trasnporte e instalacion de conductor en cable trenzado 3 x12 LS-HF.</t>
  </si>
  <si>
    <t>Suministro, transporte einstalacion de Cableado desde caja de empalmes hasta gabientes TRF-1 Y TRF-2 de diferentes calibres entre 2/0 y 4 AWG ( ver diagramas unifilares ) LS-HF.</t>
  </si>
  <si>
    <t>Suministro, transporte e instalacion de cable instrumentacion 6x14 para señales de grupo electrogeno diesel.</t>
  </si>
  <si>
    <t>Suministro, trasnporte e instalacion de Puesta a tierra - varilla cobre puro al 99% de 5/8"x 2.4 metros (1 electrodo).Incluye excavación ,botada de material sobrante y demás elementos necesarios para su correcta instalación.</t>
  </si>
  <si>
    <t>Suministro, trasnporte e instalacion de caja de paso 30x30cm  registro para mantenimiento y medidas de resistencia en terreno.</t>
  </si>
  <si>
    <t>Suministro, trasnporte e instalacion de Soldadura cadweld o exotérmica  150 gramos cable-cable en "X" .Incluye todos los elementos necesarios para su correcta instalación.</t>
  </si>
  <si>
    <t>Suministro, transporte e instalacion de Cable 1/0 AWG-CU- para sistema de puesta a tierra y despuntes de descarga  .Incluye excavación de terreno, conectores doble tornillo y demás accesorios necesarios.</t>
  </si>
  <si>
    <t>Medidad de resistencia de puesta a tierra antes y despues de la  instalacion de la malla en la subestacion y tomografo, incluye informe de resultados.</t>
  </si>
  <si>
    <t>Capitulo 19: Instalaciones Complementarias para subestacion electrica.</t>
  </si>
  <si>
    <t>Suministro, transporte e instalacion de salida para tomacorriente 120vac / 20 amp en tuberia emt de 3/4", cajas 12x12, conductor 3x12, aparato, tapa, anclajes y accesorios complementarios. Desarrollo de 4 mtr.</t>
  </si>
  <si>
    <t>Suministro, transporte e instalacion de salida para luminaria 120vac / 15 amp en tuberia emt de 3/4", cajas 12x12, conductor 3x12, prensacables, cable encauchetado, anclajes y accesorios complementarios. Desarrollo de 4 mtr.</t>
  </si>
  <si>
    <t>Suministro, transporte e instalacion de salida para tomacorriente 220vac / 20 amp en tuberia emt de 3/4", cajas 12x12, conductor 3x12, anclajes y accesorios complementarios. Desarrollo de 4 mtr.</t>
  </si>
  <si>
    <t>Suministro, trasnporte e instalacion de pintura epoxica para subestacion y cuarto de planta electrica, incluye lineas en pintura con limites de aproximaxiones según reglamento tecnico Retie.</t>
  </si>
  <si>
    <t>Capitulo 20 Instalaciones Electricas de cuarto de tomografia.</t>
  </si>
  <si>
    <t>Capitulo 16: Canalizaciones internas y externas BT. Subestacion y Tomografo.</t>
  </si>
  <si>
    <t>Capitulo 17: Alimentadores de BT. Subestacion y Tomografo.</t>
  </si>
  <si>
    <t>Suministro, Tarnsporte e instalacion de salida para interruptor doble linea industrial 120vac, 15 amp,  en tuberia emt de 3/4", cajas 12x12, conductor 3x12, prensacables, cable aparato , anclajes y accesorios complementarios. Desarrollo de 4 mtr.</t>
  </si>
  <si>
    <t>Suministro, transporte e instalacion de salida para tomacorriente con tierra aislada grado hospitalario de 20 amp naranjado 120vac / 20 amp en tuberia emt de 3/4", cajas 12x12, conductor 3x12, aparato, tapa, anclajes y accesorios complementarios. Desarrollo de 4 mtr.</t>
  </si>
  <si>
    <t>Suministro, Tarnsporte e instalacion de salida para interruptor dimmerizable linea industrial 120vac, 15 amp,  en tuberia emt de 3/4", cajas 12x12, conductor 3x12, prensacables, cable aparato , anclajes y accesorios complementarios. Desarrollo de 4 mtr.</t>
  </si>
  <si>
    <t>Suministro, transporte e instalacion de salida para tomacorriente  GFCI 120vac / 20 amp en tuberia emt de 3/4", cajas 12x12, conductor 3x12, aparato, tapa, anclajes y accesorios complementarios. Desarrollo de 4 mtr.</t>
  </si>
  <si>
    <t>Suministro, transporte e instalacion de TABLERO TT PARA TOMOGRAFO, INCLUYE PROTECCIONES Y CONTROL</t>
  </si>
  <si>
    <t>Suministro, transporte e instalacion de luminaria emergencia 90 min autonomia 50000h 120vac.</t>
  </si>
  <si>
    <t>Suministro, transporte e instalacion de luminaria de aviso radiacion con señalizacion de estado.</t>
  </si>
  <si>
    <t>Capitulo 21: Varios complementarios.</t>
  </si>
  <si>
    <t>Retiros de instalaciones electricas existentes de subestacion.</t>
  </si>
  <si>
    <t>Retiros de Instalaciones existentes de areas y espacios proyectados para tomografo.</t>
  </si>
  <si>
    <t>Tramites con empresa de servicios publicos, OPERADOR DE RED ELECTRICA, para interventorias, movimientos provisionales y legalizaciones de nueva subestacion</t>
  </si>
  <si>
    <t>Pruebas certificadas VLF  x operador de red para alimentadores de media tension.</t>
  </si>
  <si>
    <t>juego</t>
  </si>
  <si>
    <t>Transformador trifásico de 300 KVA -13200V/220V, tipo seco Clase F. Según normas  de EE.PP.M.refrigeracion AN, Impedancia  máxima 6%, además debe ser ahorrador (15% Po/30% Pcu)  y cumplir la norma  NTC 380-319. Incluye pruebas de protocolización y ensayo, bases de soporte .conectores, además de todos los elementos necesarios para su correcta instalación y funcionamiento. incluye celda y pararrayos, extractor y elementos necesarios para llevar el control de temperatura.</t>
  </si>
  <si>
    <t>Suministro, trasnporte e instalacion de Riel tipo canal ranurado alto para soportes de conductores internos de celda de trasnformador, incluye accesorios certificados de conexión, tuerca mordazas y recubrimiento aislante en partes expuestas y cercanas a las barras primarias y secundarias.</t>
  </si>
  <si>
    <t>Suministro, trasnporte e instalacion de Barraje trifasico + neutro de 1290A, 220V 15kA  para interconectar celda de transformador con celda de protección, a través de celdas, con barrajes  cobre electrolítico con una pureza de 99%(electro plateado), incluye 8 mallas flexibles de 300mm  de 600 amp, incluye fundas aislantes en cada barra en toda la longitud para una tension de 600vac.</t>
  </si>
  <si>
    <t>Suministro, transporte e instalacion de Gabinete de protección TGD, para  tipo  interior  calibre 16 USG-y 18 USG con pintura electrostática y/o RAL 7032 de 2.2 metros de alto por 1 metro de ancho por 1 metro de profundo y barras de 1500A Icc 35kA,  para alojar totalizador de 3x1200A, 120/220V, Ui=1200V, Uimp=12kV, con barrajes en cobre electrolítico con una pureza de 99%(electro plateado) ".Incluye puerta ,llave, manija , marcación con placas  (graboprint), diagrama unifilar y  tarjetero, . Incluye demas protecciones y equipos segun diagrama unifilar</t>
  </si>
  <si>
    <t>Suministro, transporte e instalacion de celda para banco de capacitores de 30 kvar 220 vac envolvente de 2,20 x 0,80 x 0,80 mtr, sistemas automaticos con un paso fijo de 15 kvar + 3 pasos de 10 kvar automaticos.</t>
  </si>
  <si>
    <t>Suministro, transporte e instalacion de cajas de paso norma  para distribucion de alimentadores en baja tension, incluye excavacion y acabados.</t>
  </si>
  <si>
    <t>Suministro, trasnporte e instalacion de Alimentador eléctrico Trifásico en 9N°2/0+ 3Nº2/0 AWG+1Nº2/0 THHN/THWN-2 CT ALUMINIO (AA-8000)  entre celda  TRF-1 Y tablero TT (TOMOGRAFO)   . Incluye  conectores, terminales bimetalicas, encintada  y demás  elementos necesarios para su correcta instalación y marcación.</t>
  </si>
  <si>
    <t>Suministro, trasnporte e instalacion de Alimentador eléctrico Trifásico en 3N°4/0+ 1Nº4/0 AWG+1Nº4/0 THHN/THWN-2 CT ALUMINIO (AA-8000)  entre celda  TRF-1 Y tablero TN (TOMOGRAFO)   . Incluye  conectores, terminales bimetalicas, encintada  y demás  elementos necesarios para su correcta instalación y marcación.</t>
  </si>
  <si>
    <t>Suministro, transporte e instalacion de Cable 2/0 AWG-CU- para sistema de puesta a tierra y despuntes de descarga  .Incluye excavación de terreno, conectores doble tornillo y demás accesorios necesarios.</t>
  </si>
  <si>
    <t>Capitulo 18: Sistema de puesta a tierra SPT y Apantallamiento . Subestacion y Tomografo.</t>
  </si>
  <si>
    <t>Suministro, transporte e instalacion de Cable 1/0 AWG-CU- equipotencializar malla de subestacion y tomografo, apantallamiento   .Incluye conectores doble tornillo y demás accesorios necesarios.</t>
  </si>
  <si>
    <t>NOTA:</t>
  </si>
  <si>
    <t>S.E.I Pararrayos tipo franklin de 1 asta (para apantallamiento), incluye mastil en tuberia IMC de 1" x 3 metros.</t>
  </si>
  <si>
    <t>S.E.I Tratamiento cemento conductivo area tomografo</t>
  </si>
  <si>
    <t>Suministro e instalación de cable de aluminio 1/0 AWG para sistema de apantallamiento</t>
  </si>
  <si>
    <t>Suministro e Instalación de conector bimetálico aluminio-cobre para cable 1/0 AWG. Incluye caja tipo intemperie para conexión</t>
  </si>
  <si>
    <t>S.E.I. Tubería conduit galvanizada IMC 1",  incluye accesorios, fijaciones y demás elementos para su correcta instalación.</t>
  </si>
  <si>
    <t>S.E.I Alambre AWG No. 14 desnudo como hilo de contiuidad para aterrizar la tubería galvanizada EMT y IMC. Incluye accesorios y terminales de ojo.</t>
  </si>
  <si>
    <t xml:space="preserve">Suministro, transporte e instalacion de TABLERO TR 12 CTOS 2F-220V, INCLUYE PROTECCIONES </t>
  </si>
  <si>
    <t>Suministro, transporte e instalacion de salida para tomacorriente 220vac / 20 amp en tuberia imc de1", cajas rawelt , conductor 3x12, anclajes y accesorios complementarios. Desarrollo de 4 mtr.</t>
  </si>
  <si>
    <t>Suministro, transporte e instalacion de salida para TOMAS Y CLAVIJA 20 A, 250 V, 3 POLOS, 3 HILOS, 3Ø en tuberia imc de1", cajas rawelt , conductor 3x12, anclajes y accesorios complementarios. Desarrollo de 4 mtr.</t>
  </si>
  <si>
    <t>Suministro, Tarnsporte e instalacion de salida para interruptor doble, triple, sencillo y/o escala linea comercial 120vac, 15 amp,  en tuberia emt de 3/4", cajas 12x12, conductor 3x12, prensacables, cable aparato , anclajes y accesorios complementarios. Desarrollo de 4 mtr.</t>
  </si>
  <si>
    <t>Suministro, transporte e instalacion de TABLERO TN 3F-220V, INCLUYE PROTECCIONES, BY PASS Y TABLERO REGULADO (TR)  según diagrama unifilar</t>
  </si>
  <si>
    <t>Suminitro, trnsporte einstalacion de Alimentador eléctrico Trifásico en 3N°4+ 1Nº4 AWG+1Nº4-CU- LIBRE HALOGENOS TIPO SOLDADOR POR CARCAMO  entre TT Y TOMOGRAFO . Incluye  conectores, terminales de cobre, encintada  y demás  elementos necesarios para su correcta instalación y marcación.</t>
  </si>
  <si>
    <t>Suministro, transporte e instalacion de panel REDONDO AXIS led Dimmerizable 60x60 26w 6500k  120vac.</t>
  </si>
  <si>
    <t>Suministro, transporte e instalacion de luminaria emergencia 90 min autonomia 120vac.</t>
  </si>
  <si>
    <t>Suministro, transporte e instalacion de luminaria 60X60 PANEL LED CUADRADO 40W 120V</t>
  </si>
  <si>
    <t>Suministro, transporte e instalacion de tuberia IMC  de 1", incluye accesorios.</t>
  </si>
  <si>
    <t>ML</t>
  </si>
  <si>
    <t>Suministro, transporte e instalacion de canaleta 12x5 cms para puestos de trabajo en sala de control tomografo</t>
  </si>
  <si>
    <t>Suministro, trasnporte e instalacion de Alimentador eléctrico Trifásico en 9N°4/0+ 3Nº2/0+1Nº.1/0 AWG-CU-LIBRE HALOGENOS por cárcamo entre planta de emergencia, TRF-1, TRF-2 Y TGD. Incluye  conectores, terminales de cobre, encintada  y demás  elementos necesarios para su correcta instalación y marcación.</t>
  </si>
  <si>
    <t>Suministro, trasnporte e instalacion de Gabinete TRF-2, para  tipo  interior  calibre 16 USG-y 18 USG con pintura electrostática y/o RAL 7032 de 2.2 metros de alto por 1 metro de ancho por 1 metro de profundo y barras de 350A Icc 35kA,  para alojar KIT transferencia 350, 120/220V, con barrajes en cobre electrolítico con una pureza de 99%(electro plateado) ".Incluye puerta ,llave, manija , marcación con placas  (graboprint), diagrama unifilar y  tarjetero, . Incluye demas protecciones y equipos segun diagrama unifilar ( INCLUIR ESPACIO PARA FUTURA TRANSFERENCIA )</t>
  </si>
  <si>
    <t>Suministro, trasnporte e instalacion de Gabinete   TRF-1, para  tipo  interior  calibre 16 USG-y 18 USG con pintura electrostática y/o RAL 7032 de 2.2 metros de alto por 1 metro de ancho por 1 metro de profundo y barras de 500A Icc 35kA, con barrajes en cobre electrolítico con una pureza de 99%(electro plateado) ".Incluye puerta ,llave, manija , marcación con placas  (graboprint), diagrama unifilar y  tarjetero, . Incluye demas protecciones y equipos segun diagrama unifilar (INCLUYE INSTALACION Y ADECUACION TRANSFERENCIA EXISTENTE )</t>
  </si>
  <si>
    <t>cable 1/0 compacto</t>
  </si>
  <si>
    <t xml:space="preserve">accesorios de instalacion </t>
  </si>
  <si>
    <t xml:space="preserve">Poste 12 mts fibra de vidrio </t>
  </si>
  <si>
    <t xml:space="preserve">CRUCETA </t>
  </si>
  <si>
    <t xml:space="preserve">TIRANTA </t>
  </si>
  <si>
    <t xml:space="preserve">DPS </t>
  </si>
  <si>
    <t>DPS INCLUYE SOPORTE</t>
  </si>
  <si>
    <t>CAJA PRIMARIA 15KV INCLUYE SOPORTE</t>
  </si>
  <si>
    <t xml:space="preserve">ACCESOSRIOS DE INSTALACION </t>
  </si>
  <si>
    <t>AISLADORES SUSPENSION 13.2KV</t>
  </si>
  <si>
    <t xml:space="preserve">TUBO IMC 4" </t>
  </si>
  <si>
    <t xml:space="preserve">ACCESORIOS </t>
  </si>
  <si>
    <t>TUBO PVC 4"</t>
  </si>
  <si>
    <t xml:space="preserve">CABLE 1/0 XLPE </t>
  </si>
  <si>
    <t>CABLE CU Nº2 DESNUDO</t>
  </si>
  <si>
    <t xml:space="preserve">terminal premoldeada 1/0 uso interior </t>
  </si>
  <si>
    <t>terminal premoldeada 1/0 uso exterior</t>
  </si>
  <si>
    <t>und</t>
  </si>
  <si>
    <t xml:space="preserve">CELDA DE MEDIDA EN MT SEGÚN DIAGRAMA UNIFILAR </t>
  </si>
  <si>
    <t xml:space="preserve">CELDA DE REMONTE EN MT </t>
  </si>
  <si>
    <t>CELDA DE SECCIONADOR SF6 MT</t>
  </si>
  <si>
    <t xml:space="preserve">CELDA DE TRANSFORMADOR </t>
  </si>
  <si>
    <t xml:space="preserve">CANASTILLA 15X8 </t>
  </si>
  <si>
    <t xml:space="preserve">TRANSFORMADOR trifásico de 300 KVA -13200V/220V, tipo seco Clase F. </t>
  </si>
  <si>
    <t xml:space="preserve">GABINETE TGD SEGÚN DIAGRAMA UNIFILAR </t>
  </si>
  <si>
    <t xml:space="preserve">GABINETE TRF-2 </t>
  </si>
  <si>
    <t>GABINETE TRF-1</t>
  </si>
  <si>
    <t>BANCO CAPACITORES</t>
  </si>
  <si>
    <t>BARRAJE  SPT EQUIPOTENCIAL SE</t>
  </si>
  <si>
    <t xml:space="preserve">DUCTO CERRADO 60X10CMS </t>
  </si>
  <si>
    <t xml:space="preserve">TUBERIA PVC 4" INCLUYE PEGA Y CINTA DE PELIGRO EN SU RECORRIDO </t>
  </si>
  <si>
    <t>DUCTO 60X10CMS</t>
  </si>
  <si>
    <t>Suministro, transporte e instalacion de ducto cerrado portacables de 600x 100mm desde trasnferencia hasta planta electrica de 150 kva, TDG, TRF1, TRF2 y caja de conexiones empalmes alimentadores existentes incluye anclajes y accesorios de conexión mecanica certificados.</t>
  </si>
  <si>
    <t xml:space="preserve">Suministro, transporte e instalacion de ducto cerrado portacables de 200 x 10mm para instalar en carcamo tomogrado y pared </t>
  </si>
  <si>
    <t>TUBERIA EMT  1 1/2" INCLUYE ACCESORIOS</t>
  </si>
  <si>
    <t>TUBERIA EMT  1 1/4" INCLUYE ACCESORIOS</t>
  </si>
  <si>
    <t>TUBERIA EMT  1" INCLUYE ACCESORIOS</t>
  </si>
  <si>
    <t>TUBERIA EMT  3/4" INCLUYE ACCESORIOS</t>
  </si>
  <si>
    <t>TUBERIA IMC 1" INCLUYE ACCESORIOS</t>
  </si>
  <si>
    <t>CAJA DE PASO METALICA 20X20X20</t>
  </si>
  <si>
    <t>CABLE 4/0 AWG-CU-LIBRE HALOGENO</t>
  </si>
  <si>
    <t>CABLE 2/0 AWG-CU-LIBRE HALOGENO</t>
  </si>
  <si>
    <t>CABLE 1/0 AWG-CU-LIBRE HALOGENO</t>
  </si>
  <si>
    <t>CABLEADO ENTRE 2/0 Y 4 AWG Para empalme de existente.</t>
  </si>
  <si>
    <t xml:space="preserve">Suministro, transporte einstalacion de caja de empalmes para diferentes calibres entre 2/0 y 4 AWG ( ver diagramas unifilares ) LS-HF. </t>
  </si>
  <si>
    <t xml:space="preserve">gabiente para empalmes de diferentes calibres entre 2/0 y 4 awg </t>
  </si>
  <si>
    <t xml:space="preserve">CABLE 2/0  THHN/THWN-2 CT ALUMINIO (AA-8000) </t>
  </si>
  <si>
    <t xml:space="preserve">CABLE 4/0  THHN/THWN-2 CT ALUMINIO (AA-8000) </t>
  </si>
  <si>
    <t>CABLE 3X12 AWG LS-HF</t>
  </si>
  <si>
    <t xml:space="preserve">cable control 6x14 </t>
  </si>
  <si>
    <t>VARILLA COBRE 5/8"X2.4 m PARA SISTEMA SPT</t>
  </si>
  <si>
    <t xml:space="preserve">CABLE 1/0 CU DESNUDO </t>
  </si>
  <si>
    <t xml:space="preserve">CABLE 2/0 CU DESNUDO </t>
  </si>
  <si>
    <t>SOLDADURA  EXOTERMICA 150 GRAMOS</t>
  </si>
  <si>
    <t>BULTO CEMENTO CONDUCTIVO 25KG</t>
  </si>
  <si>
    <t xml:space="preserve">tubo imc 1" incluye accesorios </t>
  </si>
  <si>
    <t xml:space="preserve">PUNTA INOXIDABLE 30 CMS + BASE DE PARARRAYOS </t>
  </si>
  <si>
    <t xml:space="preserve">CABLE AL CUBIERTO PARA ANILLO SUPERIOR Y BAJANTES DE APANTALLAMIENTO </t>
  </si>
  <si>
    <t>BIMETALICO CONECTOR</t>
  </si>
  <si>
    <t>UND</t>
  </si>
  <si>
    <t>alambre Nº14</t>
  </si>
  <si>
    <t>CAJA 12X12X5 METALICA</t>
  </si>
  <si>
    <t>CABLE 3X12 AWG</t>
  </si>
  <si>
    <t>TUBO EMT 3/4"</t>
  </si>
  <si>
    <t>TOMACORRIENTE+TAPA</t>
  </si>
  <si>
    <t>INTERRUPTOR+TAPA</t>
  </si>
  <si>
    <t>TABLERO BIFASICO 12 CTOS</t>
  </si>
  <si>
    <t>BREAKER 1X20A-2X20A</t>
  </si>
  <si>
    <t>LUMINARIA HERMETICA 2X32W</t>
  </si>
  <si>
    <t>Suministro, transporte e instalacion de luminaria hermetica led de 2x32w.</t>
  </si>
  <si>
    <t>LUMINARIA EMERGENCIA</t>
  </si>
  <si>
    <t xml:space="preserve">PINTURA </t>
  </si>
  <si>
    <t>M2</t>
  </si>
  <si>
    <t xml:space="preserve">CABLE ENCAUCHETADO </t>
  </si>
  <si>
    <t>CAJA 4"x4"  RAWELT</t>
  </si>
  <si>
    <t>TUBO IMC 3/4"</t>
  </si>
  <si>
    <t>TOMA+CLAVIJA 20A- 3F-220V</t>
  </si>
  <si>
    <t>INTERRUPTOR +TAPA</t>
  </si>
  <si>
    <t xml:space="preserve">TOMACORRIENTE </t>
  </si>
  <si>
    <t xml:space="preserve">INTERRUPTOR DIMERIZABLE </t>
  </si>
  <si>
    <t>TOMA GFCI</t>
  </si>
  <si>
    <t>Suministro, Transporte e instalacion de salida para interruptores sensores de movimiento ultrasonicos e infrarrojos doble tecnologia 120vac, 15 amp,  en tuberia emt de 3/4", cajas 12x12,  conductor 3x12, prensacables, cable aparato , anclajes y accesorios complementarios. Desarrollo de 4 mtr.</t>
  </si>
  <si>
    <t>Suministro, Transporte e instalacion de salida para PARO DE EMERGENCIA  linea industrial 120vac, 15 amp,  en tuberia emt de 3/4", cajas 12x12,  conductor 3x126, prensacables, cable aparato , anclajes y accesorios complementarios. Desarrollo de 4 mtr.</t>
  </si>
  <si>
    <t>PARO DE EMERGENCIA</t>
  </si>
  <si>
    <t>SENSOR MOV 360</t>
  </si>
  <si>
    <t xml:space="preserve">TABLERO TT SEGÚN DIAGRAMA UNIFILAR </t>
  </si>
  <si>
    <t xml:space="preserve">TABLERO TN SEGÚN DIAGRAMA UNIFILAR </t>
  </si>
  <si>
    <t>CABLE TIPO SOLDADOR Nº4 HF-LS</t>
  </si>
  <si>
    <t xml:space="preserve">LUMINARIA DIMERIZABLE AXIS PANEL LED REDONDA </t>
  </si>
  <si>
    <t>Suministro, transporte e instalacion de panel led  redondo  22 w  6500k  120vac.</t>
  </si>
  <si>
    <t xml:space="preserve">PANEL LED REDONDO 24W </t>
  </si>
  <si>
    <t xml:space="preserve">LUMINARIA EMERGENCIA </t>
  </si>
  <si>
    <t>LUMINARIA LED 60X60 40W</t>
  </si>
  <si>
    <t>LUMINARIA AVISO RX</t>
  </si>
  <si>
    <t xml:space="preserve">Certificacion Retie de distribucion, Transformacion, y uso final area tomografo </t>
  </si>
  <si>
    <t>Planos record de subestacion Y  areas de tomografia y exteriores aplicables.</t>
  </si>
  <si>
    <t>13.1</t>
  </si>
  <si>
    <t>14.1</t>
  </si>
  <si>
    <t>14.2</t>
  </si>
  <si>
    <t>14.3</t>
  </si>
  <si>
    <t>14.4</t>
  </si>
  <si>
    <t>14.5</t>
  </si>
  <si>
    <t>14.6</t>
  </si>
  <si>
    <t>14.7</t>
  </si>
  <si>
    <t>14.8</t>
  </si>
  <si>
    <t>14.9</t>
  </si>
  <si>
    <t>14.10</t>
  </si>
  <si>
    <t>14.11</t>
  </si>
  <si>
    <t>14.12</t>
  </si>
  <si>
    <t>14.13</t>
  </si>
  <si>
    <t>14.14</t>
  </si>
  <si>
    <t>15.1</t>
  </si>
  <si>
    <t>15.2</t>
  </si>
  <si>
    <t>15.3</t>
  </si>
  <si>
    <t>15.4</t>
  </si>
  <si>
    <t>15.5</t>
  </si>
  <si>
    <t>15.6</t>
  </si>
  <si>
    <t>15.7</t>
  </si>
  <si>
    <t>15.8</t>
  </si>
  <si>
    <t>15.9</t>
  </si>
  <si>
    <t>15.10</t>
  </si>
  <si>
    <t>15.11</t>
  </si>
  <si>
    <t>15.12</t>
  </si>
  <si>
    <t>15.13</t>
  </si>
  <si>
    <t>15.14</t>
  </si>
  <si>
    <t>15.15</t>
  </si>
  <si>
    <t>16.1</t>
  </si>
  <si>
    <t>16.2</t>
  </si>
  <si>
    <t>16.3</t>
  </si>
  <si>
    <t>16.4</t>
  </si>
  <si>
    <t>16.5</t>
  </si>
  <si>
    <t>16.6</t>
  </si>
  <si>
    <t>16.7</t>
  </si>
  <si>
    <t>16.8</t>
  </si>
  <si>
    <t>16.9</t>
  </si>
  <si>
    <t>16.10</t>
  </si>
  <si>
    <t>16.11</t>
  </si>
  <si>
    <t>16.12</t>
  </si>
  <si>
    <t>17.1</t>
  </si>
  <si>
    <t>17.2</t>
  </si>
  <si>
    <t>17.3</t>
  </si>
  <si>
    <t>17.4</t>
  </si>
  <si>
    <t>17.5</t>
  </si>
  <si>
    <t>17.6</t>
  </si>
  <si>
    <t>17.7</t>
  </si>
  <si>
    <t>18.1</t>
  </si>
  <si>
    <t>18.2</t>
  </si>
  <si>
    <t>18.3</t>
  </si>
  <si>
    <t>18.4</t>
  </si>
  <si>
    <t>18.5</t>
  </si>
  <si>
    <t>18.6</t>
  </si>
  <si>
    <t>18.7</t>
  </si>
  <si>
    <t>18.8</t>
  </si>
  <si>
    <t>18.9</t>
  </si>
  <si>
    <t>18.10</t>
  </si>
  <si>
    <t>18.11</t>
  </si>
  <si>
    <t>18.12</t>
  </si>
  <si>
    <t>18.13</t>
  </si>
  <si>
    <t>19.1</t>
  </si>
  <si>
    <t>19.2</t>
  </si>
  <si>
    <t>19.3</t>
  </si>
  <si>
    <t>19.4</t>
  </si>
  <si>
    <t>19.5</t>
  </si>
  <si>
    <t>19.6</t>
  </si>
  <si>
    <t>19.7</t>
  </si>
  <si>
    <t>19.8</t>
  </si>
  <si>
    <t>19.9</t>
  </si>
  <si>
    <t>20.1</t>
  </si>
  <si>
    <t>20.2</t>
  </si>
  <si>
    <t>20.3</t>
  </si>
  <si>
    <t>20.4</t>
  </si>
  <si>
    <t>20.5</t>
  </si>
  <si>
    <t>20.6</t>
  </si>
  <si>
    <t>20.7</t>
  </si>
  <si>
    <t>20.8</t>
  </si>
  <si>
    <t>20.9</t>
  </si>
  <si>
    <t>20.10</t>
  </si>
  <si>
    <t>20.11</t>
  </si>
  <si>
    <t>20.12</t>
  </si>
  <si>
    <t>20.13</t>
  </si>
  <si>
    <t>20.14</t>
  </si>
  <si>
    <t>20.15</t>
  </si>
  <si>
    <t>20.16</t>
  </si>
  <si>
    <t>20.17</t>
  </si>
  <si>
    <t>21.1</t>
  </si>
  <si>
    <t>21.2</t>
  </si>
  <si>
    <t>21.3</t>
  </si>
  <si>
    <t>21.4</t>
  </si>
  <si>
    <t>21.5</t>
  </si>
  <si>
    <t>21.6</t>
  </si>
  <si>
    <t>No incluye UPS sugerida por proveedor de tomografo Philips</t>
  </si>
  <si>
    <t>No incluye tablero BYPASS y aliemntadores para la UPS sugerida por proveedor de tomografo Philips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</si>
</sst>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0.00_);_(&quot;$&quot;* \(#,##0.00\);_(&quot;$&quot;* &quot;-&quot;??_);_(@_)"/>
    <numFmt numFmtId="43" formatCode="_(* #,##0.00_);_(* \(#,##0.00\);_(* &quot;-&quot;??_);_(@_)"/>
    <numFmt numFmtId="164" formatCode="_-* #,##0.00\ _€_-;\-* #,##0.00\ _€_-;_-* &quot;-&quot;??\ _€_-;_-@_-"/>
    <numFmt numFmtId="165" formatCode="_-* #,##0_-;\-* #,##0_-;_-* &quot;-&quot;_-;_-@_-"/>
    <numFmt numFmtId="166" formatCode="_-* #,##0.00_-;\-* #,##0.00_-;_-* &quot;-&quot;??_-;_-@_-"/>
    <numFmt numFmtId="167" formatCode="_-&quot;$&quot;\ * #,##0.00_-;\-&quot;$&quot;\ * #,##0.00_-;_-&quot;$&quot;\ * &quot;-&quot;??_-;_-@_-"/>
    <numFmt numFmtId="168" formatCode="_-&quot;$&quot;* #,##0_-;\-&quot;$&quot;* #,##0_-;_-&quot;$&quot;* &quot;-&quot;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_ * #,##0.00_ ;_ * \-#,##0.00_ ;_ * &quot;-&quot;??_ ;_ @_ "/>
    <numFmt numFmtId="173" formatCode="_ [$€-2]\ * #,##0.00_ ;_ [$€-2]\ * \-#,##0.00_ ;_ [$€-2]\ * &quot;-&quot;??_ "/>
    <numFmt numFmtId="174" formatCode="_(&quot;$&quot;* #,##0_);_(&quot;$&quot;* \(#,##0\);_(&quot;$&quot;* &quot;-&quot;??_);_(@_)"/>
    <numFmt numFmtId="175" formatCode="0.0"/>
    <numFmt numFmtId="176" formatCode="&quot;$&quot;\ #,##0"/>
    <numFmt numFmtId="177" formatCode="[$USD]\ #,##0"/>
    <numFmt numFmtId="178" formatCode="###,###,##0.000000"/>
    <numFmt numFmtId="179" formatCode="_([$$-240A]\ * #,##0_);_([$$-240A]\ * \(#,##0\);_([$$-240A]\ * &quot;-&quot;_);_(@_)"/>
    <numFmt numFmtId="180" formatCode="_-&quot;$&quot;\ * #,##0_-;\-&quot;$&quot;\ * #,##0_-;_-&quot;$&quot;\ * &quot;-&quot;??_-;_-@_-"/>
    <numFmt numFmtId="181" formatCode="_-&quot;$&quot;* #,##0_-;\-&quot;$&quot;* #,##0_-;_-&quot;$&quot;* &quot;-&quot;??_-;_-@_-"/>
    <numFmt numFmtId="182" formatCode="_-[$$-240A]\ * #,##0.00_-;\-[$$-240A]\ * #,##0.00_-;_-[$$-240A]\ * &quot;-&quot;??_-;_-@_-"/>
    <numFmt numFmtId="183" formatCode="###,###,##0.0"/>
    <numFmt numFmtId="184" formatCode="###,###,##0.000"/>
    <numFmt numFmtId="185" formatCode="###,###,##0.0000"/>
    <numFmt numFmtId="186" formatCode="###,###,##0.00"/>
    <numFmt numFmtId="187" formatCode="_-* #,##0.000_-;\-* #,##0.000_-;_-* &quot;-&quot;_-;_-@_-"/>
    <numFmt numFmtId="188" formatCode="_-[$$-240A]\ * #,##0_-;\-[$$-240A]\ * #,##0_-;_-[$$-240A]\ * &quot;-&quot;??_-;_-@_-"/>
  </numFmts>
  <fonts count="56">
    <font>
      <sz val="11"/>
      <color theme="1"/>
      <name val="Calibri"/>
      <family val="2"/>
      <scheme val="minor"/>
    </font>
    <font>
      <sz val="10"/>
      <name val="Arial"/>
      <family val="2"/>
    </font>
    <font>
      <b/>
      <sz val="10"/>
      <name val="Arial"/>
      <family val="2"/>
    </font>
    <font>
      <sz val="10"/>
      <name val="Helv"/>
      <charset val="204"/>
    </font>
    <font>
      <sz val="9"/>
      <color indexed="10"/>
      <name val="Geneva"/>
    </font>
    <font>
      <sz val="11"/>
      <color indexed="8"/>
      <name val="Calibri"/>
      <family val="2"/>
    </font>
    <font>
      <sz val="11"/>
      <color theme="1"/>
      <name val="Calibri"/>
      <family val="2"/>
      <scheme val="minor"/>
    </font>
    <font>
      <sz val="11"/>
      <name val="Calibri"/>
      <family val="2"/>
      <scheme val="minor"/>
    </font>
    <font>
      <sz val="8"/>
      <name val="Arial"/>
      <family val="2"/>
    </font>
    <font>
      <b/>
      <sz val="8"/>
      <name val="Arial"/>
      <family val="2"/>
    </font>
    <font>
      <b/>
      <sz val="11"/>
      <color theme="1"/>
      <name val="Calibri"/>
      <family val="2"/>
      <scheme val="minor"/>
    </font>
    <font>
      <b/>
      <sz val="9"/>
      <color theme="1"/>
      <name val="Tahoma"/>
      <family val="2"/>
    </font>
    <font>
      <sz val="9"/>
      <color theme="1"/>
      <name val="Tahoma"/>
      <family val="2"/>
    </font>
    <font>
      <sz val="7"/>
      <color theme="1"/>
      <name val="Times New Roman"/>
      <family val="1"/>
    </font>
    <font>
      <sz val="10"/>
      <color rgb="FF000000"/>
      <name val="Arial"/>
      <family val="2"/>
    </font>
    <font>
      <sz val="11"/>
      <color rgb="FF000000"/>
      <name val="Calibri"/>
      <family val="2"/>
    </font>
    <font>
      <sz val="10"/>
      <color theme="1"/>
      <name val="Times New Roman"/>
      <family val="1"/>
    </font>
    <font>
      <b/>
      <sz val="9"/>
      <name val="Arial"/>
      <family val="2"/>
    </font>
    <font>
      <sz val="10"/>
      <color indexed="8"/>
      <name val="Arial"/>
      <family val="2"/>
    </font>
    <font>
      <sz val="10"/>
      <name val="Arial"/>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48"/>
      <name val="Calibri"/>
      <family val="2"/>
    </font>
    <font>
      <sz val="11"/>
      <color indexed="53"/>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theme="1"/>
      <name val="Arial"/>
      <family val="2"/>
    </font>
    <font>
      <b/>
      <sz val="11"/>
      <name val="Arial"/>
      <family val="2"/>
    </font>
    <font>
      <sz val="11"/>
      <name val="Arial"/>
      <family val="2"/>
    </font>
    <font>
      <b/>
      <sz val="11"/>
      <color rgb="FFFF0000"/>
      <name val="Arial"/>
      <family val="2"/>
    </font>
    <font>
      <b/>
      <sz val="11"/>
      <color theme="0"/>
      <name val="Arial"/>
      <family val="2"/>
    </font>
    <font>
      <sz val="8"/>
      <name val="Calibri"/>
      <family val="2"/>
      <scheme val="minor"/>
    </font>
    <font>
      <b/>
      <sz val="16"/>
      <color indexed="9"/>
      <name val="Swis721 LtCn BT"/>
      <family val="2"/>
    </font>
    <font>
      <b/>
      <sz val="10"/>
      <name val="Swis721 LtCn BT"/>
      <family val="2"/>
    </font>
    <font>
      <b/>
      <sz val="9"/>
      <name val="Swis721 LtCn BT"/>
      <family val="2"/>
    </font>
    <font>
      <b/>
      <sz val="12"/>
      <name val="Swis721 LtCn BT"/>
      <family val="2"/>
    </font>
    <font>
      <sz val="10"/>
      <name val="Swis721 LtCn BT"/>
      <family val="2"/>
    </font>
    <font>
      <b/>
      <sz val="11"/>
      <color indexed="9"/>
      <name val="Swis721 LtCn BT"/>
      <family val="2"/>
    </font>
    <font>
      <b/>
      <sz val="10"/>
      <color indexed="9"/>
      <name val="Swis721 LtCn BT"/>
      <family val="2"/>
    </font>
    <font>
      <sz val="10"/>
      <color theme="1"/>
      <name val="Swis721 LtCn BT"/>
      <family val="2"/>
    </font>
    <font>
      <sz val="11"/>
      <color rgb="FFFF0000"/>
      <name val="Arial"/>
      <family val="2"/>
    </font>
  </fonts>
  <fills count="5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indexed="22"/>
        <bgColor indexed="64"/>
      </patternFill>
    </fill>
    <fill>
      <patternFill patternType="solid">
        <fgColor rgb="FFFF0000"/>
        <bgColor indexed="64"/>
      </patternFill>
    </fill>
    <fill>
      <patternFill patternType="solid">
        <fgColor theme="0" tint="-0.249977111117893"/>
        <bgColor indexed="64"/>
      </patternFill>
    </fill>
    <fill>
      <patternFill patternType="solid">
        <fgColor rgb="FF8CF987"/>
        <bgColor indexed="64"/>
      </patternFill>
    </fill>
    <fill>
      <patternFill patternType="solid">
        <fgColor rgb="FFC00000"/>
        <bgColor indexed="64"/>
      </patternFill>
    </fill>
    <fill>
      <patternFill patternType="solid">
        <fgColor rgb="FF00B050"/>
        <bgColor indexed="64"/>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0.34998626667073579"/>
        <bgColor indexed="64"/>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hair">
        <color indexed="8"/>
      </top>
      <bottom style="hair">
        <color indexed="8"/>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hair">
        <color indexed="8"/>
      </top>
      <bottom style="hair">
        <color indexed="8"/>
      </bottom>
      <diagonal/>
    </border>
  </borders>
  <cellStyleXfs count="183">
    <xf numFmtId="0" fontId="0" fillId="0" borderId="0"/>
    <xf numFmtId="0" fontId="1" fillId="0" borderId="0"/>
    <xf numFmtId="0" fontId="3" fillId="0" borderId="0"/>
    <xf numFmtId="0" fontId="4" fillId="0" borderId="0"/>
    <xf numFmtId="3" fontId="2" fillId="0" borderId="0">
      <alignment horizontal="center" vertical="center"/>
    </xf>
    <xf numFmtId="0" fontId="4" fillId="0" borderId="0"/>
    <xf numFmtId="0" fontId="4" fillId="0" borderId="0"/>
    <xf numFmtId="17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1"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1" fillId="0" borderId="0"/>
    <xf numFmtId="0" fontId="1" fillId="0" borderId="0"/>
    <xf numFmtId="0" fontId="5" fillId="0" borderId="0"/>
    <xf numFmtId="0" fontId="1" fillId="0" borderId="0"/>
    <xf numFmtId="0" fontId="6"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19" fillId="0" borderId="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3" borderId="0" applyNumberFormat="0" applyBorder="0" applyAlignment="0" applyProtection="0"/>
    <xf numFmtId="0" fontId="20" fillId="25"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5" borderId="0" applyNumberFormat="0" applyBorder="0" applyAlignment="0" applyProtection="0"/>
    <xf numFmtId="0" fontId="20" fillId="26" borderId="0" applyNumberFormat="0" applyBorder="0" applyAlignment="0" applyProtection="0"/>
    <xf numFmtId="0" fontId="5" fillId="27" borderId="0" applyNumberFormat="0" applyBorder="0" applyAlignment="0" applyProtection="0"/>
    <xf numFmtId="0" fontId="5" fillId="19" borderId="0" applyNumberFormat="0" applyBorder="0" applyAlignment="0" applyProtection="0"/>
    <xf numFmtId="0" fontId="20" fillId="28" borderId="0" applyNumberFormat="0" applyBorder="0" applyAlignment="0" applyProtection="0"/>
    <xf numFmtId="0" fontId="21" fillId="19" borderId="0" applyNumberFormat="0" applyBorder="0" applyAlignment="0" applyProtection="0"/>
    <xf numFmtId="0" fontId="22" fillId="29" borderId="15" applyNumberFormat="0" applyAlignment="0" applyProtection="0"/>
    <xf numFmtId="0" fontId="23" fillId="20" borderId="16" applyNumberFormat="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5" fillId="33" borderId="0" applyNumberFormat="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28" borderId="15" applyNumberFormat="0" applyAlignment="0" applyProtection="0"/>
    <xf numFmtId="0" fontId="31" fillId="0" borderId="20"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175" fontId="1" fillId="0" borderId="0" applyFont="0" applyFill="0" applyBorder="0" applyAlignment="0" applyProtection="0"/>
    <xf numFmtId="169" fontId="1"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5"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27" borderId="21" applyNumberFormat="0" applyFont="0" applyAlignment="0" applyProtection="0"/>
    <xf numFmtId="0" fontId="32" fillId="29"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4" fontId="33" fillId="34" borderId="23" applyNumberFormat="0" applyProtection="0">
      <alignment vertical="center"/>
    </xf>
    <xf numFmtId="4" fontId="34" fillId="34" borderId="23" applyNumberFormat="0" applyProtection="0">
      <alignment vertical="center"/>
    </xf>
    <xf numFmtId="4" fontId="33" fillId="34" borderId="23" applyNumberFormat="0" applyProtection="0">
      <alignment horizontal="left" vertical="center" indent="1"/>
    </xf>
    <xf numFmtId="0" fontId="33" fillId="34" borderId="23" applyNumberFormat="0" applyProtection="0">
      <alignment horizontal="left" vertical="top" indent="1"/>
    </xf>
    <xf numFmtId="4" fontId="33" fillId="35" borderId="0" applyNumberFormat="0" applyProtection="0">
      <alignment horizontal="left" vertical="center" indent="1"/>
    </xf>
    <xf numFmtId="4" fontId="18" fillId="36" borderId="23" applyNumberFormat="0" applyProtection="0">
      <alignment horizontal="right" vertical="center"/>
    </xf>
    <xf numFmtId="4" fontId="18" fillId="37" borderId="23" applyNumberFormat="0" applyProtection="0">
      <alignment horizontal="right" vertical="center"/>
    </xf>
    <xf numFmtId="4" fontId="18" fillId="38" borderId="23" applyNumberFormat="0" applyProtection="0">
      <alignment horizontal="right" vertical="center"/>
    </xf>
    <xf numFmtId="4" fontId="18" fillId="39" borderId="23" applyNumberFormat="0" applyProtection="0">
      <alignment horizontal="right" vertical="center"/>
    </xf>
    <xf numFmtId="4" fontId="18" fillId="40" borderId="23" applyNumberFormat="0" applyProtection="0">
      <alignment horizontal="right" vertical="center"/>
    </xf>
    <xf numFmtId="4" fontId="18" fillId="41" borderId="23" applyNumberFormat="0" applyProtection="0">
      <alignment horizontal="right" vertical="center"/>
    </xf>
    <xf numFmtId="4" fontId="18" fillId="42" borderId="23" applyNumberFormat="0" applyProtection="0">
      <alignment horizontal="right" vertical="center"/>
    </xf>
    <xf numFmtId="4" fontId="18" fillId="43" borderId="23" applyNumberFormat="0" applyProtection="0">
      <alignment horizontal="right" vertical="center"/>
    </xf>
    <xf numFmtId="4" fontId="18" fillId="44" borderId="23" applyNumberFormat="0" applyProtection="0">
      <alignment horizontal="right" vertical="center"/>
    </xf>
    <xf numFmtId="4" fontId="33" fillId="45" borderId="24" applyNumberFormat="0" applyProtection="0">
      <alignment horizontal="left" vertical="center" indent="1"/>
    </xf>
    <xf numFmtId="4" fontId="18" fillId="46" borderId="0" applyNumberFormat="0" applyProtection="0">
      <alignment horizontal="left" vertical="center" indent="1"/>
    </xf>
    <xf numFmtId="4" fontId="35" fillId="47" borderId="0" applyNumberFormat="0" applyProtection="0">
      <alignment horizontal="left" vertical="center" indent="1"/>
    </xf>
    <xf numFmtId="4" fontId="18" fillId="35" borderId="23" applyNumberFormat="0" applyProtection="0">
      <alignment horizontal="right" vertical="center"/>
    </xf>
    <xf numFmtId="4" fontId="18" fillId="46" borderId="0" applyNumberFormat="0" applyProtection="0">
      <alignment horizontal="left" vertical="center" indent="1"/>
    </xf>
    <xf numFmtId="4" fontId="18" fillId="35" borderId="0" applyNumberFormat="0" applyProtection="0">
      <alignment horizontal="left" vertical="center" indent="1"/>
    </xf>
    <xf numFmtId="0" fontId="1" fillId="47" borderId="23" applyNumberFormat="0" applyProtection="0">
      <alignment horizontal="left" vertical="center" indent="1"/>
    </xf>
    <xf numFmtId="0" fontId="1" fillId="47" borderId="23" applyNumberFormat="0" applyProtection="0">
      <alignment horizontal="left" vertical="top" indent="1"/>
    </xf>
    <xf numFmtId="0" fontId="1" fillId="35" borderId="23" applyNumberFormat="0" applyProtection="0">
      <alignment horizontal="left" vertical="center" indent="1"/>
    </xf>
    <xf numFmtId="0" fontId="1" fillId="35" borderId="23" applyNumberFormat="0" applyProtection="0">
      <alignment horizontal="left" vertical="top" indent="1"/>
    </xf>
    <xf numFmtId="0" fontId="1" fillId="48" borderId="23" applyNumberFormat="0" applyProtection="0">
      <alignment horizontal="left" vertical="center" indent="1"/>
    </xf>
    <xf numFmtId="0" fontId="1" fillId="48" borderId="23" applyNumberFormat="0" applyProtection="0">
      <alignment horizontal="left" vertical="top" indent="1"/>
    </xf>
    <xf numFmtId="0" fontId="1" fillId="46" borderId="23" applyNumberFormat="0" applyProtection="0">
      <alignment horizontal="left" vertical="center" indent="1"/>
    </xf>
    <xf numFmtId="0" fontId="1" fillId="46" borderId="23" applyNumberFormat="0" applyProtection="0">
      <alignment horizontal="left" vertical="top" indent="1"/>
    </xf>
    <xf numFmtId="0" fontId="1" fillId="49" borderId="1" applyNumberFormat="0">
      <protection locked="0"/>
    </xf>
    <xf numFmtId="4" fontId="18" fillId="50" borderId="23" applyNumberFormat="0" applyProtection="0">
      <alignment vertical="center"/>
    </xf>
    <xf numFmtId="4" fontId="36" fillId="50" borderId="23" applyNumberFormat="0" applyProtection="0">
      <alignment vertical="center"/>
    </xf>
    <xf numFmtId="4" fontId="18" fillId="50" borderId="23" applyNumberFormat="0" applyProtection="0">
      <alignment horizontal="left" vertical="center" indent="1"/>
    </xf>
    <xf numFmtId="0" fontId="18" fillId="50" borderId="23" applyNumberFormat="0" applyProtection="0">
      <alignment horizontal="left" vertical="top" indent="1"/>
    </xf>
    <xf numFmtId="4" fontId="18" fillId="46" borderId="23" applyNumberFormat="0" applyProtection="0">
      <alignment horizontal="right" vertical="center"/>
    </xf>
    <xf numFmtId="4" fontId="36" fillId="46" borderId="23" applyNumberFormat="0" applyProtection="0">
      <alignment horizontal="right" vertical="center"/>
    </xf>
    <xf numFmtId="4" fontId="18" fillId="35" borderId="23" applyNumberFormat="0" applyProtection="0">
      <alignment horizontal="left" vertical="center" indent="1"/>
    </xf>
    <xf numFmtId="0" fontId="18" fillId="35" borderId="23" applyNumberFormat="0" applyProtection="0">
      <alignment horizontal="left" vertical="top" indent="1"/>
    </xf>
    <xf numFmtId="4" fontId="37" fillId="51" borderId="0" applyNumberFormat="0" applyProtection="0">
      <alignment horizontal="left" vertical="center" indent="1"/>
    </xf>
    <xf numFmtId="4" fontId="38" fillId="46" borderId="23" applyNumberFormat="0" applyProtection="0">
      <alignment horizontal="right" vertical="center"/>
    </xf>
    <xf numFmtId="0" fontId="39" fillId="0" borderId="0" applyNumberForma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5" fontId="1" fillId="0" borderId="0" applyFont="0" applyFill="0" applyBorder="0" applyAlignment="0" applyProtection="0"/>
    <xf numFmtId="9" fontId="6" fillId="0" borderId="0" applyFont="0" applyFill="0" applyBorder="0" applyAlignment="0" applyProtection="0"/>
    <xf numFmtId="173"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1" fillId="0" borderId="0"/>
    <xf numFmtId="9" fontId="6"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5" fontId="6" fillId="0" borderId="0" applyFont="0" applyFill="0" applyBorder="0" applyAlignment="0" applyProtection="0"/>
    <xf numFmtId="0" fontId="1" fillId="0" borderId="0"/>
    <xf numFmtId="167" fontId="6" fillId="0" borderId="0" applyFont="0" applyFill="0" applyBorder="0" applyAlignment="0" applyProtection="0"/>
    <xf numFmtId="169" fontId="1" fillId="0" borderId="0" applyFont="0" applyFill="0" applyBorder="0" applyAlignment="0" applyProtection="0"/>
    <xf numFmtId="166" fontId="6" fillId="0" borderId="0" applyFont="0" applyFill="0" applyBorder="0" applyAlignment="0" applyProtection="0"/>
  </cellStyleXfs>
  <cellXfs count="211">
    <xf numFmtId="0" fontId="0" fillId="0" borderId="0" xfId="0"/>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xf>
    <xf numFmtId="0" fontId="7" fillId="0" borderId="1" xfId="0" applyFont="1" applyFill="1" applyBorder="1" applyAlignment="1">
      <alignment horizontal="left" vertical="center" wrapText="1"/>
    </xf>
    <xf numFmtId="0" fontId="0" fillId="0" borderId="0" xfId="0" applyFill="1"/>
    <xf numFmtId="0" fontId="0" fillId="0" borderId="1" xfId="0" applyBorder="1"/>
    <xf numFmtId="0" fontId="0" fillId="0" borderId="1" xfId="0" applyBorder="1" applyAlignment="1">
      <alignment vertical="center"/>
    </xf>
    <xf numFmtId="0" fontId="7"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7" fillId="0" borderId="1" xfId="0" applyFont="1" applyBorder="1" applyAlignment="1">
      <alignment horizontal="center" vertical="center" wrapText="1"/>
    </xf>
    <xf numFmtId="0" fontId="14" fillId="0" borderId="13" xfId="0" applyFont="1" applyBorder="1" applyAlignment="1">
      <alignment horizontal="center" wrapText="1"/>
    </xf>
    <xf numFmtId="0" fontId="14" fillId="0" borderId="12" xfId="0" applyFont="1" applyBorder="1" applyAlignment="1">
      <alignment wrapText="1"/>
    </xf>
    <xf numFmtId="0" fontId="15" fillId="8" borderId="0" xfId="0" applyFont="1" applyFill="1"/>
    <xf numFmtId="0" fontId="0" fillId="0" borderId="1" xfId="0" applyBorder="1" applyAlignment="1">
      <alignment wrapText="1"/>
    </xf>
    <xf numFmtId="0" fontId="14" fillId="0" borderId="14" xfId="0" applyFont="1" applyBorder="1" applyAlignment="1">
      <alignment horizontal="center" wrapText="1"/>
    </xf>
    <xf numFmtId="0" fontId="14" fillId="0" borderId="11" xfId="0" applyFont="1" applyBorder="1" applyAlignment="1">
      <alignment wrapText="1"/>
    </xf>
    <xf numFmtId="0" fontId="16" fillId="4" borderId="0" xfId="0" applyFont="1" applyFill="1"/>
    <xf numFmtId="0" fontId="15" fillId="3" borderId="0" xfId="0" applyFont="1" applyFill="1"/>
    <xf numFmtId="0" fontId="15" fillId="10" borderId="0" xfId="0" applyFont="1" applyFill="1"/>
    <xf numFmtId="0" fontId="15" fillId="6" borderId="0" xfId="0" applyFont="1" applyFill="1"/>
    <xf numFmtId="0" fontId="0" fillId="0" borderId="1" xfId="0" applyFill="1" applyBorder="1"/>
    <xf numFmtId="0" fontId="0" fillId="0" borderId="1" xfId="0" applyFill="1" applyBorder="1" applyAlignment="1">
      <alignment wrapText="1"/>
    </xf>
    <xf numFmtId="0" fontId="9" fillId="9" borderId="1" xfId="0" applyFont="1"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11" borderId="1" xfId="0" applyFill="1" applyBorder="1" applyAlignment="1">
      <alignment horizontal="center"/>
    </xf>
    <xf numFmtId="0" fontId="0" fillId="0" borderId="1" xfId="0" applyBorder="1" applyAlignment="1">
      <alignment horizontal="center" vertical="center" wrapText="1"/>
    </xf>
    <xf numFmtId="0" fontId="0" fillId="12" borderId="1" xfId="0" applyFill="1" applyBorder="1" applyAlignment="1">
      <alignment horizontal="center"/>
    </xf>
    <xf numFmtId="0" fontId="0" fillId="0" borderId="0" xfId="0" applyNumberFormat="1"/>
    <xf numFmtId="0" fontId="0" fillId="0" borderId="1" xfId="0" applyBorder="1" applyAlignment="1">
      <alignment horizontal="center" vertical="center"/>
    </xf>
    <xf numFmtId="0" fontId="0" fillId="0" borderId="0" xfId="0" pivotButton="1"/>
    <xf numFmtId="0" fontId="0" fillId="0" borderId="10" xfId="0" applyBorder="1" applyAlignment="1">
      <alignment wrapText="1"/>
    </xf>
    <xf numFmtId="0" fontId="7" fillId="0" borderId="0" xfId="0" applyFont="1" applyFill="1" applyBorder="1" applyAlignment="1">
      <alignment horizontal="left" vertical="center" wrapText="1"/>
    </xf>
    <xf numFmtId="0" fontId="41" fillId="0" borderId="0" xfId="19" applyFont="1" applyBorder="1"/>
    <xf numFmtId="0" fontId="41" fillId="0" borderId="0" xfId="19" applyFont="1" applyBorder="1" applyAlignment="1">
      <alignment horizontal="center" vertical="center" wrapText="1"/>
    </xf>
    <xf numFmtId="0" fontId="41" fillId="0" borderId="0" xfId="19" applyFont="1" applyBorder="1" applyAlignment="1">
      <alignment horizontal="center" vertical="center"/>
    </xf>
    <xf numFmtId="0" fontId="43" fillId="0" borderId="0" xfId="19" applyFont="1" applyFill="1" applyBorder="1" applyAlignment="1">
      <alignment vertical="center"/>
    </xf>
    <xf numFmtId="0" fontId="42" fillId="5" borderId="1" xfId="19" applyFont="1" applyFill="1" applyBorder="1" applyAlignment="1">
      <alignment horizontal="center" vertical="center" wrapText="1"/>
    </xf>
    <xf numFmtId="0" fontId="43" fillId="0" borderId="0" xfId="19" applyFont="1" applyFill="1" applyBorder="1" applyAlignment="1">
      <alignment horizontal="center" vertical="center"/>
    </xf>
    <xf numFmtId="0" fontId="42" fillId="2" borderId="1" xfId="19" applyFont="1" applyFill="1" applyBorder="1" applyAlignment="1">
      <alignment horizontal="center" vertical="center"/>
    </xf>
    <xf numFmtId="0" fontId="43" fillId="2" borderId="1" xfId="19" applyFont="1" applyFill="1" applyBorder="1" applyAlignment="1">
      <alignment horizontal="center" vertical="center"/>
    </xf>
    <xf numFmtId="175" fontId="43" fillId="2" borderId="1" xfId="19" applyNumberFormat="1" applyFont="1" applyFill="1" applyBorder="1" applyAlignment="1">
      <alignment horizontal="center" vertical="center"/>
    </xf>
    <xf numFmtId="174" fontId="43" fillId="2" borderId="1" xfId="147" applyNumberFormat="1" applyFont="1" applyFill="1" applyBorder="1" applyAlignment="1">
      <alignment vertical="center"/>
    </xf>
    <xf numFmtId="174" fontId="42" fillId="2" borderId="1" xfId="147" applyNumberFormat="1" applyFont="1" applyFill="1" applyBorder="1" applyAlignment="1">
      <alignment vertical="center"/>
    </xf>
    <xf numFmtId="9" fontId="42" fillId="2" borderId="1" xfId="146" applyFont="1" applyFill="1" applyBorder="1" applyAlignment="1">
      <alignment horizontal="center" vertical="center"/>
    </xf>
    <xf numFmtId="0" fontId="43" fillId="0" borderId="1" xfId="19" applyFont="1" applyFill="1" applyBorder="1" applyAlignment="1">
      <alignment horizontal="center" vertical="center"/>
    </xf>
    <xf numFmtId="175" fontId="43" fillId="0" borderId="1" xfId="19" applyNumberFormat="1" applyFont="1" applyFill="1" applyBorder="1" applyAlignment="1">
      <alignment horizontal="center" vertical="center"/>
    </xf>
    <xf numFmtId="174" fontId="43" fillId="0" borderId="1" xfId="147" applyNumberFormat="1" applyFont="1" applyFill="1" applyBorder="1" applyAlignment="1">
      <alignment vertical="center"/>
    </xf>
    <xf numFmtId="9" fontId="43" fillId="0" borderId="1" xfId="146" applyFont="1" applyFill="1" applyBorder="1" applyAlignment="1">
      <alignment horizontal="center" vertical="center"/>
    </xf>
    <xf numFmtId="0" fontId="43" fillId="0" borderId="1" xfId="19" applyFont="1" applyFill="1" applyBorder="1" applyAlignment="1">
      <alignment horizontal="left" vertical="center" wrapText="1"/>
    </xf>
    <xf numFmtId="2" fontId="43" fillId="0" borderId="1" xfId="19" applyNumberFormat="1" applyFont="1" applyFill="1" applyBorder="1" applyAlignment="1">
      <alignment horizontal="center" vertical="center"/>
    </xf>
    <xf numFmtId="0" fontId="42" fillId="2" borderId="1" xfId="19" applyFont="1" applyFill="1" applyBorder="1" applyAlignment="1">
      <alignment horizontal="left" vertical="center" wrapText="1"/>
    </xf>
    <xf numFmtId="0" fontId="43" fillId="0" borderId="3" xfId="19" applyFont="1" applyFill="1" applyBorder="1" applyAlignment="1">
      <alignment horizontal="center" vertical="center"/>
    </xf>
    <xf numFmtId="0" fontId="43" fillId="2" borderId="3" xfId="19" applyFont="1" applyFill="1" applyBorder="1" applyAlignment="1">
      <alignment horizontal="center" vertical="center"/>
    </xf>
    <xf numFmtId="175" fontId="43" fillId="2" borderId="3" xfId="19" applyNumberFormat="1" applyFont="1" applyFill="1" applyBorder="1" applyAlignment="1">
      <alignment horizontal="center" vertical="center"/>
    </xf>
    <xf numFmtId="174" fontId="43" fillId="2" borderId="3" xfId="147" applyNumberFormat="1" applyFont="1" applyFill="1" applyBorder="1" applyAlignment="1">
      <alignment vertical="center"/>
    </xf>
    <xf numFmtId="0" fontId="43" fillId="0" borderId="0" xfId="19" applyFont="1" applyFill="1" applyBorder="1" applyAlignment="1">
      <alignment vertical="center" wrapText="1"/>
    </xf>
    <xf numFmtId="0" fontId="43" fillId="5" borderId="1" xfId="19" applyFont="1" applyFill="1" applyBorder="1" applyAlignment="1">
      <alignment horizontal="center" vertical="center"/>
    </xf>
    <xf numFmtId="175" fontId="43" fillId="5" borderId="1" xfId="19" applyNumberFormat="1" applyFont="1" applyFill="1" applyBorder="1" applyAlignment="1">
      <alignment horizontal="center" vertical="center"/>
    </xf>
    <xf numFmtId="174" fontId="43" fillId="5" borderId="1" xfId="147" applyNumberFormat="1" applyFont="1" applyFill="1" applyBorder="1" applyAlignment="1">
      <alignment vertical="center"/>
    </xf>
    <xf numFmtId="9" fontId="42" fillId="5" borderId="1" xfId="146" applyFont="1" applyFill="1" applyBorder="1" applyAlignment="1">
      <alignment horizontal="center" vertical="center"/>
    </xf>
    <xf numFmtId="9" fontId="42" fillId="0" borderId="0" xfId="146" applyFont="1" applyFill="1" applyBorder="1" applyAlignment="1">
      <alignment horizontal="center" vertical="center"/>
    </xf>
    <xf numFmtId="0" fontId="43" fillId="0" borderId="0" xfId="19" applyFont="1" applyAlignment="1">
      <alignment vertical="top" wrapText="1"/>
    </xf>
    <xf numFmtId="9" fontId="45" fillId="0" borderId="0" xfId="146" applyFont="1" applyFill="1" applyBorder="1" applyAlignment="1">
      <alignment horizontal="center" vertical="center"/>
    </xf>
    <xf numFmtId="0" fontId="42" fillId="0" borderId="0" xfId="19" applyFont="1" applyFill="1" applyBorder="1" applyAlignment="1">
      <alignment vertical="center"/>
    </xf>
    <xf numFmtId="9" fontId="44" fillId="0" borderId="1" xfId="146" applyFont="1" applyFill="1" applyBorder="1" applyAlignment="1">
      <alignment horizontal="center" vertical="center"/>
    </xf>
    <xf numFmtId="174" fontId="42" fillId="0" borderId="1" xfId="19" applyNumberFormat="1" applyFont="1" applyFill="1" applyBorder="1" applyAlignment="1">
      <alignment vertical="center"/>
    </xf>
    <xf numFmtId="0" fontId="43" fillId="0" borderId="0" xfId="19" applyFont="1" applyFill="1" applyAlignment="1">
      <alignment horizontal="center" vertical="center"/>
    </xf>
    <xf numFmtId="175" fontId="43" fillId="0" borderId="0" xfId="19" applyNumberFormat="1" applyFont="1" applyFill="1" applyBorder="1" applyAlignment="1">
      <alignment horizontal="right" vertical="center"/>
    </xf>
    <xf numFmtId="9" fontId="44" fillId="0" borderId="0" xfId="146" applyFont="1" applyFill="1" applyBorder="1" applyAlignment="1">
      <alignment horizontal="center" vertical="center"/>
    </xf>
    <xf numFmtId="174" fontId="45" fillId="0" borderId="0" xfId="19" applyNumberFormat="1" applyFont="1" applyFill="1" applyBorder="1" applyAlignment="1">
      <alignment vertical="center"/>
    </xf>
    <xf numFmtId="0" fontId="43" fillId="0" borderId="0" xfId="19" applyFont="1" applyAlignment="1">
      <alignment vertical="center"/>
    </xf>
    <xf numFmtId="9" fontId="42" fillId="2" borderId="1" xfId="161" applyFont="1" applyFill="1" applyBorder="1" applyAlignment="1">
      <alignment horizontal="center" vertical="center"/>
    </xf>
    <xf numFmtId="0" fontId="43" fillId="0" borderId="0" xfId="19" applyFont="1" applyAlignment="1">
      <alignment horizontal="center" vertical="center"/>
    </xf>
    <xf numFmtId="175" fontId="43" fillId="0" borderId="0" xfId="19" applyNumberFormat="1" applyFont="1" applyAlignment="1">
      <alignment horizontal="center" vertical="center"/>
    </xf>
    <xf numFmtId="0" fontId="43" fillId="0" borderId="0" xfId="19" applyFont="1"/>
    <xf numFmtId="174" fontId="43" fillId="0" borderId="0" xfId="19" applyNumberFormat="1" applyFont="1" applyAlignment="1">
      <alignment vertical="center"/>
    </xf>
    <xf numFmtId="0" fontId="43" fillId="0" borderId="0" xfId="19" applyFont="1" applyAlignment="1">
      <alignment horizontal="right" vertical="top" wrapText="1"/>
    </xf>
    <xf numFmtId="0" fontId="43" fillId="0" borderId="0" xfId="19" applyFont="1" applyAlignment="1">
      <alignment horizontal="right" vertical="center"/>
    </xf>
    <xf numFmtId="2" fontId="43" fillId="0" borderId="0" xfId="19" applyNumberFormat="1" applyFont="1" applyAlignment="1">
      <alignment vertical="top" wrapText="1"/>
    </xf>
    <xf numFmtId="168" fontId="43" fillId="0" borderId="0" xfId="162" applyFont="1" applyAlignment="1">
      <alignment vertical="center"/>
    </xf>
    <xf numFmtId="175" fontId="43" fillId="0" borderId="3" xfId="19" applyNumberFormat="1" applyFont="1" applyFill="1" applyBorder="1" applyAlignment="1">
      <alignment horizontal="center" vertical="center"/>
    </xf>
    <xf numFmtId="174" fontId="43" fillId="0" borderId="3" xfId="147" applyNumberFormat="1" applyFont="1" applyFill="1" applyBorder="1" applyAlignment="1">
      <alignment vertical="center"/>
    </xf>
    <xf numFmtId="165" fontId="43" fillId="2" borderId="1" xfId="178" applyFont="1" applyFill="1" applyBorder="1" applyAlignment="1">
      <alignment horizontal="center" vertical="center"/>
    </xf>
    <xf numFmtId="165" fontId="43" fillId="2" borderId="1" xfId="178" applyFont="1" applyFill="1" applyBorder="1" applyAlignment="1">
      <alignment vertical="center"/>
    </xf>
    <xf numFmtId="165" fontId="42" fillId="2" borderId="1" xfId="178" applyFont="1" applyFill="1" applyBorder="1" applyAlignment="1">
      <alignment vertical="center"/>
    </xf>
    <xf numFmtId="165" fontId="43" fillId="0" borderId="0" xfId="178" applyFont="1" applyFill="1" applyBorder="1" applyAlignment="1">
      <alignment vertical="center"/>
    </xf>
    <xf numFmtId="0" fontId="48" fillId="0" borderId="1" xfId="179" applyFont="1" applyBorder="1" applyAlignment="1">
      <alignment horizontal="center" vertical="center"/>
    </xf>
    <xf numFmtId="0" fontId="48" fillId="0" borderId="1" xfId="179" applyFont="1" applyBorder="1" applyAlignment="1">
      <alignment horizontal="center" vertical="center" wrapText="1"/>
    </xf>
    <xf numFmtId="0" fontId="48" fillId="0" borderId="1" xfId="179" applyFont="1" applyBorder="1"/>
    <xf numFmtId="0" fontId="48" fillId="0" borderId="1" xfId="179" applyFont="1" applyBorder="1" applyAlignment="1">
      <alignment horizontal="centerContinuous"/>
    </xf>
    <xf numFmtId="0" fontId="51" fillId="0" borderId="1" xfId="179" applyFont="1" applyBorder="1" applyAlignment="1">
      <alignment vertical="top" wrapText="1"/>
    </xf>
    <xf numFmtId="0" fontId="51" fillId="0" borderId="1" xfId="179" applyFont="1" applyBorder="1" applyAlignment="1">
      <alignment horizontal="center" vertical="top"/>
    </xf>
    <xf numFmtId="178" fontId="51" fillId="0" borderId="1" xfId="179" applyNumberFormat="1" applyFont="1" applyBorder="1" applyAlignment="1">
      <alignment horizontal="center" vertical="top"/>
    </xf>
    <xf numFmtId="179" fontId="51" fillId="0" borderId="1" xfId="179" applyNumberFormat="1" applyFont="1" applyBorder="1" applyAlignment="1">
      <alignment horizontal="right" vertical="top"/>
    </xf>
    <xf numFmtId="0" fontId="51" fillId="0" borderId="1" xfId="179" applyFont="1" applyBorder="1" applyAlignment="1">
      <alignment horizontal="right" vertical="top"/>
    </xf>
    <xf numFmtId="0" fontId="48" fillId="0" borderId="1" xfId="179" applyFont="1" applyBorder="1" applyAlignment="1">
      <alignment horizontal="right" vertical="top"/>
    </xf>
    <xf numFmtId="10" fontId="51" fillId="0" borderId="1" xfId="161" applyNumberFormat="1" applyFont="1" applyBorder="1" applyAlignment="1">
      <alignment horizontal="right" vertical="top"/>
    </xf>
    <xf numFmtId="179" fontId="51" fillId="0" borderId="1" xfId="179" applyNumberFormat="1" applyFont="1" applyFill="1" applyBorder="1" applyAlignment="1">
      <alignment horizontal="right" vertical="top"/>
    </xf>
    <xf numFmtId="0" fontId="51" fillId="0" borderId="1" xfId="179" quotePrefix="1" applyFont="1" applyBorder="1" applyAlignment="1">
      <alignment vertical="top" wrapText="1"/>
    </xf>
    <xf numFmtId="2" fontId="43" fillId="0" borderId="1" xfId="19" applyNumberFormat="1" applyFont="1" applyFill="1" applyBorder="1" applyAlignment="1">
      <alignment horizontal="left" vertical="center" wrapText="1"/>
    </xf>
    <xf numFmtId="2" fontId="43" fillId="0" borderId="3" xfId="19" applyNumberFormat="1" applyFont="1" applyFill="1" applyBorder="1" applyAlignment="1">
      <alignment horizontal="center" vertical="center"/>
    </xf>
    <xf numFmtId="180" fontId="48" fillId="0" borderId="1" xfId="180" applyNumberFormat="1" applyFont="1" applyBorder="1" applyAlignment="1">
      <alignment horizontal="center" vertical="center"/>
    </xf>
    <xf numFmtId="180" fontId="48" fillId="0" borderId="1" xfId="180" applyNumberFormat="1" applyFont="1" applyBorder="1" applyAlignment="1">
      <alignment horizontal="center" vertical="center" wrapText="1"/>
    </xf>
    <xf numFmtId="180" fontId="48" fillId="0" borderId="1" xfId="180" applyNumberFormat="1" applyFont="1" applyBorder="1" applyAlignment="1">
      <alignment horizontal="centerContinuous"/>
    </xf>
    <xf numFmtId="180" fontId="51" fillId="0" borderId="1" xfId="180" applyNumberFormat="1" applyFont="1" applyBorder="1" applyAlignment="1">
      <alignment horizontal="right" vertical="top"/>
    </xf>
    <xf numFmtId="180" fontId="48" fillId="0" borderId="1" xfId="180" applyNumberFormat="1" applyFont="1" applyBorder="1" applyAlignment="1">
      <alignment horizontal="right" vertical="top"/>
    </xf>
    <xf numFmtId="180" fontId="0" fillId="0" borderId="0" xfId="180" applyNumberFormat="1" applyFont="1"/>
    <xf numFmtId="2" fontId="41" fillId="0" borderId="1" xfId="19" applyNumberFormat="1" applyFont="1" applyFill="1" applyBorder="1" applyAlignment="1">
      <alignment horizontal="left" vertical="center" wrapText="1"/>
    </xf>
    <xf numFmtId="165" fontId="42" fillId="2" borderId="1" xfId="178" applyFont="1" applyFill="1" applyBorder="1" applyAlignment="1">
      <alignment horizontal="left" vertical="center" wrapText="1"/>
    </xf>
    <xf numFmtId="0" fontId="42" fillId="5" borderId="1" xfId="19" applyFont="1" applyFill="1" applyBorder="1" applyAlignment="1">
      <alignment horizontal="left" vertical="center" wrapText="1"/>
    </xf>
    <xf numFmtId="0" fontId="43" fillId="0" borderId="0" xfId="19" applyFont="1" applyAlignment="1">
      <alignment vertical="center" wrapText="1"/>
    </xf>
    <xf numFmtId="0" fontId="43" fillId="0" borderId="26" xfId="19" applyFont="1" applyBorder="1" applyAlignment="1">
      <alignment vertical="center" wrapText="1"/>
    </xf>
    <xf numFmtId="0" fontId="43" fillId="0" borderId="1" xfId="19" applyFont="1" applyBorder="1" applyAlignment="1">
      <alignment vertical="center" wrapText="1"/>
    </xf>
    <xf numFmtId="0" fontId="43" fillId="0" borderId="1" xfId="19" applyFont="1" applyBorder="1" applyAlignment="1">
      <alignment horizontal="justify" vertical="center" wrapText="1"/>
    </xf>
    <xf numFmtId="0" fontId="43" fillId="0" borderId="26" xfId="19" applyFont="1" applyBorder="1" applyAlignment="1">
      <alignment horizontal="justify" vertical="center" wrapText="1"/>
    </xf>
    <xf numFmtId="0" fontId="43" fillId="0" borderId="1" xfId="19" applyFont="1" applyBorder="1" applyAlignment="1">
      <alignment horizontal="center" vertical="center" wrapText="1"/>
    </xf>
    <xf numFmtId="181" fontId="41" fillId="0" borderId="27" xfId="181" applyNumberFormat="1" applyFont="1" applyFill="1" applyBorder="1" applyAlignment="1" applyProtection="1">
      <alignment vertical="center"/>
      <protection locked="0"/>
    </xf>
    <xf numFmtId="0" fontId="43" fillId="0" borderId="26" xfId="19" applyFont="1" applyBorder="1" applyAlignment="1">
      <alignment horizontal="center" vertical="center" wrapText="1"/>
    </xf>
    <xf numFmtId="182" fontId="41" fillId="0" borderId="27" xfId="181" applyNumberFormat="1" applyFont="1" applyFill="1" applyBorder="1" applyAlignment="1" applyProtection="1">
      <alignment vertical="center"/>
      <protection locked="0"/>
    </xf>
    <xf numFmtId="0" fontId="43" fillId="0" borderId="28" xfId="19" applyFont="1" applyBorder="1" applyAlignment="1">
      <alignment horizontal="justify" vertical="center" wrapText="1"/>
    </xf>
    <xf numFmtId="168" fontId="43" fillId="0" borderId="1" xfId="162" applyFont="1" applyFill="1" applyBorder="1" applyAlignment="1">
      <alignment horizontal="center" vertical="center" wrapText="1"/>
    </xf>
    <xf numFmtId="182" fontId="43" fillId="0" borderId="1" xfId="162" applyNumberFormat="1" applyFont="1" applyFill="1" applyBorder="1" applyAlignment="1">
      <alignment horizontal="center" vertical="center" wrapText="1"/>
    </xf>
    <xf numFmtId="0" fontId="43" fillId="0" borderId="3" xfId="19" applyFont="1" applyBorder="1" applyAlignment="1">
      <alignment horizontal="justify" vertical="center" wrapText="1"/>
    </xf>
    <xf numFmtId="167" fontId="42" fillId="5" borderId="1" xfId="147" applyNumberFormat="1" applyFont="1" applyFill="1" applyBorder="1" applyAlignment="1">
      <alignment vertical="center"/>
    </xf>
    <xf numFmtId="167" fontId="42" fillId="7" borderId="1" xfId="19" applyNumberFormat="1" applyFont="1" applyFill="1" applyBorder="1" applyAlignment="1">
      <alignment horizontal="right" vertical="center"/>
    </xf>
    <xf numFmtId="168" fontId="0" fillId="0" borderId="0" xfId="162" applyFont="1"/>
    <xf numFmtId="183" fontId="51" fillId="0" borderId="1" xfId="179" applyNumberFormat="1" applyFont="1" applyBorder="1" applyAlignment="1">
      <alignment horizontal="center" vertical="top"/>
    </xf>
    <xf numFmtId="0" fontId="48" fillId="0" borderId="1" xfId="179" applyFont="1" applyBorder="1" applyAlignment="1">
      <alignment horizontal="center"/>
    </xf>
    <xf numFmtId="180" fontId="48" fillId="0" borderId="1" xfId="180" applyNumberFormat="1" applyFont="1" applyBorder="1" applyAlignment="1">
      <alignment horizontal="center"/>
    </xf>
    <xf numFmtId="2" fontId="51" fillId="0" borderId="2" xfId="179" applyNumberFormat="1" applyFont="1" applyBorder="1" applyAlignment="1">
      <alignment vertical="center" wrapText="1"/>
    </xf>
    <xf numFmtId="2" fontId="51" fillId="0" borderId="25" xfId="179" applyNumberFormat="1" applyFont="1" applyBorder="1" applyAlignment="1">
      <alignment vertical="center" wrapText="1"/>
    </xf>
    <xf numFmtId="2" fontId="51" fillId="0" borderId="6" xfId="179" applyNumberFormat="1" applyFont="1" applyBorder="1" applyAlignment="1">
      <alignment vertical="center" wrapText="1"/>
    </xf>
    <xf numFmtId="2" fontId="51" fillId="0" borderId="25" xfId="179" applyNumberFormat="1" applyFont="1" applyBorder="1" applyAlignment="1">
      <alignment vertical="center"/>
    </xf>
    <xf numFmtId="2" fontId="51" fillId="0" borderId="6" xfId="179" applyNumberFormat="1" applyFont="1" applyBorder="1" applyAlignment="1">
      <alignment vertical="center"/>
    </xf>
    <xf numFmtId="0" fontId="42" fillId="0" borderId="0" xfId="19" applyFont="1" applyAlignment="1">
      <alignment vertical="center" wrapText="1"/>
    </xf>
    <xf numFmtId="0" fontId="1" fillId="0" borderId="29" xfId="160" applyFont="1" applyFill="1" applyBorder="1" applyAlignment="1">
      <alignment vertical="center" wrapText="1"/>
    </xf>
    <xf numFmtId="184" fontId="51" fillId="0" borderId="1" xfId="179" applyNumberFormat="1" applyFont="1" applyBorder="1" applyAlignment="1">
      <alignment horizontal="center" vertical="top"/>
    </xf>
    <xf numFmtId="185" fontId="51" fillId="0" borderId="1" xfId="179" applyNumberFormat="1" applyFont="1" applyBorder="1" applyAlignment="1">
      <alignment horizontal="center" vertical="top"/>
    </xf>
    <xf numFmtId="186" fontId="51" fillId="0" borderId="1" xfId="179" applyNumberFormat="1" applyFont="1" applyBorder="1" applyAlignment="1">
      <alignment horizontal="center" vertical="top"/>
    </xf>
    <xf numFmtId="187" fontId="51" fillId="0" borderId="1" xfId="178" applyNumberFormat="1" applyFont="1" applyBorder="1" applyAlignment="1">
      <alignment horizontal="center" vertical="top"/>
    </xf>
    <xf numFmtId="0" fontId="43" fillId="0" borderId="1" xfId="19" applyFont="1" applyFill="1" applyBorder="1" applyAlignment="1">
      <alignment horizontal="center" vertical="center" wrapText="1"/>
    </xf>
    <xf numFmtId="0" fontId="43" fillId="0" borderId="26" xfId="19" applyFont="1" applyFill="1" applyBorder="1" applyAlignment="1">
      <alignment horizontal="center" vertical="center" wrapText="1"/>
    </xf>
    <xf numFmtId="0" fontId="43" fillId="0" borderId="28" xfId="19" applyFont="1" applyFill="1" applyBorder="1" applyAlignment="1">
      <alignment horizontal="center" vertical="center" wrapText="1"/>
    </xf>
    <xf numFmtId="0" fontId="55" fillId="0" borderId="0" xfId="19" applyFont="1" applyFill="1" applyAlignment="1">
      <alignment vertical="center" wrapText="1"/>
    </xf>
    <xf numFmtId="188" fontId="42" fillId="0" borderId="0" xfId="19" applyNumberFormat="1" applyFont="1" applyFill="1" applyBorder="1" applyAlignment="1">
      <alignment vertical="center"/>
    </xf>
    <xf numFmtId="188" fontId="43" fillId="0" borderId="0" xfId="19" applyNumberFormat="1" applyFont="1" applyFill="1" applyBorder="1" applyAlignment="1">
      <alignment vertical="center"/>
    </xf>
    <xf numFmtId="10" fontId="43" fillId="0" borderId="1" xfId="146" applyNumberFormat="1" applyFont="1" applyFill="1" applyBorder="1" applyAlignment="1">
      <alignment horizontal="center" vertical="center"/>
    </xf>
    <xf numFmtId="10" fontId="42" fillId="2" borderId="1" xfId="146" applyNumberFormat="1" applyFont="1" applyFill="1" applyBorder="1" applyAlignment="1">
      <alignment horizontal="center" vertical="center"/>
    </xf>
    <xf numFmtId="174" fontId="43" fillId="0" borderId="0" xfId="19" applyNumberFormat="1" applyFont="1" applyFill="1" applyBorder="1" applyAlignment="1">
      <alignment vertical="center"/>
    </xf>
    <xf numFmtId="180" fontId="42" fillId="0" borderId="0" xfId="19" applyNumberFormat="1" applyFont="1" applyFill="1" applyBorder="1" applyAlignment="1">
      <alignment vertical="center"/>
    </xf>
    <xf numFmtId="180" fontId="42" fillId="0" borderId="0" xfId="182" applyNumberFormat="1" applyFont="1" applyFill="1" applyBorder="1" applyAlignment="1">
      <alignment vertical="center"/>
    </xf>
    <xf numFmtId="180" fontId="43" fillId="0" borderId="0" xfId="19" applyNumberFormat="1" applyFont="1" applyFill="1" applyBorder="1" applyAlignment="1">
      <alignment vertical="center"/>
    </xf>
    <xf numFmtId="180" fontId="43" fillId="0" borderId="0" xfId="182" applyNumberFormat="1" applyFont="1" applyFill="1" applyBorder="1" applyAlignment="1">
      <alignment vertical="center"/>
    </xf>
    <xf numFmtId="180" fontId="0" fillId="0" borderId="0" xfId="0" applyNumberFormat="1"/>
    <xf numFmtId="0" fontId="10" fillId="9" borderId="1" xfId="0" applyFont="1" applyFill="1" applyBorder="1" applyAlignment="1">
      <alignment vertical="center"/>
    </xf>
    <xf numFmtId="0" fontId="11" fillId="9" borderId="1" xfId="0" applyFont="1" applyFill="1" applyBorder="1" applyAlignment="1">
      <alignment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17" fillId="9" borderId="4" xfId="0" applyFont="1" applyFill="1" applyBorder="1" applyAlignment="1">
      <alignment horizontal="center"/>
    </xf>
    <xf numFmtId="0" fontId="17" fillId="9" borderId="3" xfId="0" applyFont="1" applyFill="1" applyBorder="1" applyAlignment="1">
      <alignment horizont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justify" wrapText="1"/>
    </xf>
    <xf numFmtId="0" fontId="8" fillId="0" borderId="3" xfId="0" applyFont="1" applyFill="1" applyBorder="1" applyAlignment="1">
      <alignment horizontal="center" vertical="justify" wrapText="1"/>
    </xf>
    <xf numFmtId="0" fontId="9" fillId="9" borderId="10" xfId="0" applyFont="1" applyFill="1" applyBorder="1" applyAlignment="1">
      <alignment horizontal="center" vertical="center"/>
    </xf>
    <xf numFmtId="0" fontId="9" fillId="9" borderId="3" xfId="0" applyFont="1" applyFill="1" applyBorder="1" applyAlignment="1">
      <alignment horizontal="center" vertical="center"/>
    </xf>
    <xf numFmtId="0" fontId="17" fillId="9" borderId="8"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3"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5" fontId="43" fillId="0" borderId="1" xfId="19" applyNumberFormat="1" applyFont="1" applyFill="1" applyBorder="1" applyAlignment="1">
      <alignment horizontal="right" vertical="center"/>
    </xf>
    <xf numFmtId="0" fontId="42" fillId="7" borderId="1" xfId="19" applyFont="1" applyFill="1" applyBorder="1" applyAlignment="1">
      <alignment horizontal="center" vertical="center"/>
    </xf>
    <xf numFmtId="0" fontId="47" fillId="52" borderId="2" xfId="179" applyFont="1" applyFill="1" applyBorder="1" applyAlignment="1">
      <alignment horizontal="center" vertical="center"/>
    </xf>
    <xf numFmtId="0" fontId="47" fillId="52" borderId="25" xfId="179" applyFont="1" applyFill="1" applyBorder="1" applyAlignment="1">
      <alignment horizontal="center" vertical="center"/>
    </xf>
    <xf numFmtId="0" fontId="47" fillId="52" borderId="6" xfId="179" applyFont="1" applyFill="1" applyBorder="1" applyAlignment="1">
      <alignment horizontal="center" vertical="center"/>
    </xf>
    <xf numFmtId="0" fontId="48" fillId="0" borderId="2" xfId="179" applyFont="1" applyBorder="1" applyAlignment="1">
      <alignment horizontal="center" wrapText="1"/>
    </xf>
    <xf numFmtId="0" fontId="48" fillId="0" borderId="6" xfId="179" applyFont="1" applyBorder="1" applyAlignment="1">
      <alignment horizontal="center" wrapText="1"/>
    </xf>
    <xf numFmtId="0" fontId="48" fillId="0" borderId="4" xfId="179" applyFont="1" applyBorder="1" applyAlignment="1">
      <alignment horizontal="center" wrapText="1"/>
    </xf>
    <xf numFmtId="0" fontId="48" fillId="0" borderId="3" xfId="179" applyFont="1" applyBorder="1" applyAlignment="1">
      <alignment horizontal="center" wrapText="1"/>
    </xf>
    <xf numFmtId="0" fontId="49" fillId="0" borderId="2" xfId="179" applyFont="1" applyBorder="1" applyAlignment="1">
      <alignment horizontal="center" vertical="center" wrapText="1"/>
    </xf>
    <xf numFmtId="0" fontId="49" fillId="0" borderId="6" xfId="179" applyFont="1" applyBorder="1" applyAlignment="1">
      <alignment horizontal="center" vertical="center" wrapText="1"/>
    </xf>
    <xf numFmtId="0" fontId="50" fillId="53" borderId="1" xfId="75" applyNumberFormat="1" applyFont="1" applyFill="1" applyBorder="1" applyAlignment="1" applyProtection="1">
      <alignment horizontal="center"/>
    </xf>
    <xf numFmtId="0" fontId="52" fillId="52" borderId="1" xfId="75" applyNumberFormat="1" applyFont="1" applyFill="1" applyBorder="1" applyAlignment="1" applyProtection="1">
      <alignment horizontal="right"/>
    </xf>
    <xf numFmtId="179" fontId="53" fillId="52" borderId="1" xfId="179" applyNumberFormat="1" applyFont="1" applyFill="1" applyBorder="1" applyAlignment="1">
      <alignment horizontal="right"/>
    </xf>
    <xf numFmtId="0" fontId="50" fillId="53" borderId="2" xfId="75" applyNumberFormat="1" applyFont="1" applyFill="1" applyBorder="1" applyAlignment="1" applyProtection="1">
      <alignment horizontal="center"/>
    </xf>
    <xf numFmtId="0" fontId="50" fillId="53" borderId="5" xfId="75" applyNumberFormat="1" applyFont="1" applyFill="1" applyBorder="1" applyAlignment="1" applyProtection="1">
      <alignment horizontal="center"/>
    </xf>
    <xf numFmtId="0" fontId="50" fillId="53" borderId="6" xfId="75" applyNumberFormat="1" applyFont="1" applyFill="1" applyBorder="1" applyAlignment="1" applyProtection="1">
      <alignment horizontal="center"/>
    </xf>
    <xf numFmtId="0" fontId="52" fillId="52" borderId="2" xfId="75" applyNumberFormat="1" applyFont="1" applyFill="1" applyBorder="1" applyAlignment="1" applyProtection="1">
      <alignment horizontal="right"/>
    </xf>
    <xf numFmtId="0" fontId="52" fillId="52" borderId="5" xfId="75" applyNumberFormat="1" applyFont="1" applyFill="1" applyBorder="1" applyAlignment="1" applyProtection="1">
      <alignment horizontal="right"/>
    </xf>
    <xf numFmtId="0" fontId="52" fillId="52" borderId="6" xfId="75" applyNumberFormat="1" applyFont="1" applyFill="1" applyBorder="1" applyAlignment="1" applyProtection="1">
      <alignment horizontal="right"/>
    </xf>
    <xf numFmtId="179" fontId="53" fillId="52" borderId="2" xfId="179" applyNumberFormat="1" applyFont="1" applyFill="1" applyBorder="1" applyAlignment="1">
      <alignment horizontal="right"/>
    </xf>
    <xf numFmtId="179" fontId="53" fillId="52" borderId="6" xfId="179" applyNumberFormat="1" applyFont="1" applyFill="1" applyBorder="1" applyAlignment="1">
      <alignment horizontal="right"/>
    </xf>
    <xf numFmtId="0" fontId="47" fillId="52" borderId="5" xfId="179" applyFont="1" applyFill="1" applyBorder="1" applyAlignment="1">
      <alignment horizontal="center" vertical="center"/>
    </xf>
    <xf numFmtId="0" fontId="48" fillId="0" borderId="26" xfId="179" applyFont="1" applyBorder="1" applyAlignment="1">
      <alignment horizontal="center" wrapText="1"/>
    </xf>
    <xf numFmtId="2" fontId="51" fillId="0" borderId="2" xfId="179" applyNumberFormat="1" applyFont="1" applyBorder="1" applyAlignment="1">
      <alignment horizontal="left" vertical="center" wrapText="1"/>
    </xf>
    <xf numFmtId="2" fontId="51" fillId="0" borderId="25" xfId="179" applyNumberFormat="1" applyFont="1" applyBorder="1" applyAlignment="1">
      <alignment horizontal="left" vertical="center" wrapText="1"/>
    </xf>
    <xf numFmtId="2" fontId="51" fillId="0" borderId="6" xfId="179" applyNumberFormat="1" applyFont="1" applyBorder="1" applyAlignment="1">
      <alignment horizontal="left" vertical="center" wrapText="1"/>
    </xf>
    <xf numFmtId="2" fontId="54" fillId="0" borderId="2" xfId="179" applyNumberFormat="1" applyFont="1" applyFill="1" applyBorder="1" applyAlignment="1">
      <alignment horizontal="left" vertical="center" wrapText="1"/>
    </xf>
    <xf numFmtId="2" fontId="54" fillId="0" borderId="25" xfId="179" applyNumberFormat="1" applyFont="1" applyFill="1" applyBorder="1" applyAlignment="1">
      <alignment horizontal="left" vertical="center" wrapText="1"/>
    </xf>
    <xf numFmtId="2" fontId="54" fillId="0" borderId="6" xfId="179" applyNumberFormat="1" applyFont="1" applyFill="1" applyBorder="1" applyAlignment="1">
      <alignment horizontal="left" vertical="center" wrapText="1"/>
    </xf>
  </cellXfs>
  <cellStyles count="183">
    <cellStyle name="_x0002_" xfId="1"/>
    <cellStyle name="_Memorias presu - Santillan agosto 9 - 07" xfId="2"/>
    <cellStyle name="_Presupuesto Versi¢n 1 Vac¡o Central. ALVARO OSORIO" xfId="3"/>
    <cellStyle name="Accent1" xfId="34"/>
    <cellStyle name="Accent1 - 20%" xfId="35"/>
    <cellStyle name="Accent1 - 40%" xfId="36"/>
    <cellStyle name="Accent1 - 60%" xfId="37"/>
    <cellStyle name="Accent2" xfId="38"/>
    <cellStyle name="Accent2 - 20%" xfId="39"/>
    <cellStyle name="Accent2 - 40%" xfId="40"/>
    <cellStyle name="Accent2 - 60%" xfId="41"/>
    <cellStyle name="Accent3" xfId="42"/>
    <cellStyle name="Accent3 - 20%" xfId="43"/>
    <cellStyle name="Accent3 - 40%" xfId="44"/>
    <cellStyle name="Accent3 - 60%" xfId="45"/>
    <cellStyle name="Accent4" xfId="46"/>
    <cellStyle name="Accent4 - 20%" xfId="47"/>
    <cellStyle name="Accent4 - 40%" xfId="48"/>
    <cellStyle name="Accent4 - 60%" xfId="49"/>
    <cellStyle name="Accent5" xfId="50"/>
    <cellStyle name="Accent5 - 20%" xfId="51"/>
    <cellStyle name="Accent5 - 40%" xfId="52"/>
    <cellStyle name="Accent5 - 60%" xfId="53"/>
    <cellStyle name="Accent6" xfId="54"/>
    <cellStyle name="Accent6 - 20%" xfId="55"/>
    <cellStyle name="Accent6 - 40%" xfId="56"/>
    <cellStyle name="Accent6 - 60%" xfId="57"/>
    <cellStyle name="ACTAS" xfId="4"/>
    <cellStyle name="Bad" xfId="58"/>
    <cellStyle name="Calculation" xfId="59"/>
    <cellStyle name="Cancel" xfId="5"/>
    <cellStyle name="Check Cell" xfId="60"/>
    <cellStyle name="Currency" xfId="181"/>
    <cellStyle name="Emphasis 1" xfId="61"/>
    <cellStyle name="Emphasis 2" xfId="62"/>
    <cellStyle name="Emphasis 3" xfId="63"/>
    <cellStyle name="Estilo 1" xfId="6"/>
    <cellStyle name="Euro" xfId="7"/>
    <cellStyle name="Euro 2" xfId="152"/>
    <cellStyle name="Excel Built-in Normal 2" xfId="160"/>
    <cellStyle name="Good" xfId="64"/>
    <cellStyle name="Heading 1" xfId="65"/>
    <cellStyle name="Heading 2" xfId="66"/>
    <cellStyle name="Heading 3" xfId="67"/>
    <cellStyle name="Heading 4" xfId="68"/>
    <cellStyle name="Hipervínculo 2" xfId="69"/>
    <cellStyle name="Input" xfId="70"/>
    <cellStyle name="Linked Cell" xfId="71"/>
    <cellStyle name="Millares" xfId="182" builtinId="3"/>
    <cellStyle name="Millares [0]" xfId="178" builtinId="6"/>
    <cellStyle name="Millares 15" xfId="72"/>
    <cellStyle name="Millares 15 2" xfId="165"/>
    <cellStyle name="Millares 17" xfId="73"/>
    <cellStyle name="Millares 17 2" xfId="166"/>
    <cellStyle name="Millares 2" xfId="8"/>
    <cellStyle name="Millares 2 2" xfId="9"/>
    <cellStyle name="Millares 2 2 2" xfId="74"/>
    <cellStyle name="Millares 2 3" xfId="75"/>
    <cellStyle name="Millares 2 3 2" xfId="167"/>
    <cellStyle name="Millares 21" xfId="76"/>
    <cellStyle name="Millares 21 2" xfId="168"/>
    <cellStyle name="Millares 23" xfId="77"/>
    <cellStyle name="Millares 23 2" xfId="169"/>
    <cellStyle name="Millares 3" xfId="10"/>
    <cellStyle name="Millares 3 2" xfId="28"/>
    <cellStyle name="Millares 3 2 2" xfId="153"/>
    <cellStyle name="Millares 3 2 2 2" xfId="176"/>
    <cellStyle name="Millares 3 2 3" xfId="163"/>
    <cellStyle name="Millares 31" xfId="78"/>
    <cellStyle name="Millares 31 2" xfId="170"/>
    <cellStyle name="Millares 4" xfId="11"/>
    <cellStyle name="Millares 5" xfId="32"/>
    <cellStyle name="Millares 5 2" xfId="154"/>
    <cellStyle name="Moneda" xfId="180" builtinId="4"/>
    <cellStyle name="Moneda [0]" xfId="162" builtinId="7"/>
    <cellStyle name="Moneda [0] 2" xfId="177"/>
    <cellStyle name="Moneda 2" xfId="12"/>
    <cellStyle name="Moneda 2 2" xfId="13"/>
    <cellStyle name="Moneda 2 2 2" xfId="79"/>
    <cellStyle name="Moneda 2 3" xfId="80"/>
    <cellStyle name="Moneda 2 4" xfId="150"/>
    <cellStyle name="Moneda 2_Avance de proyecto cava congelación Pereira" xfId="81"/>
    <cellStyle name="Moneda 3" xfId="14"/>
    <cellStyle name="Moneda 3 2" xfId="29"/>
    <cellStyle name="Moneda 3 2 2" xfId="155"/>
    <cellStyle name="Moneda 3 3" xfId="82"/>
    <cellStyle name="Moneda 3 3 2" xfId="171"/>
    <cellStyle name="Moneda 4" xfId="15"/>
    <cellStyle name="Moneda 5" xfId="16"/>
    <cellStyle name="Moneda 5 2" xfId="17"/>
    <cellStyle name="Moneda 5 2 2" xfId="18"/>
    <cellStyle name="Moneda 5 2 3" xfId="148"/>
    <cellStyle name="Moneda 6" xfId="83"/>
    <cellStyle name="Moneda 6 2" xfId="84"/>
    <cellStyle name="Moneda 6 2 2" xfId="173"/>
    <cellStyle name="Moneda 6 3" xfId="85"/>
    <cellStyle name="Moneda 6 3 2" xfId="174"/>
    <cellStyle name="Moneda 6 4" xfId="149"/>
    <cellStyle name="Moneda 6 5" xfId="172"/>
    <cellStyle name="Moneda 7" xfId="86"/>
    <cellStyle name="Moneda 8" xfId="87"/>
    <cellStyle name="Moneda 8 2" xfId="175"/>
    <cellStyle name="Moneda_Plataforma recorte" xfId="147"/>
    <cellStyle name="Normal" xfId="0" builtinId="0"/>
    <cellStyle name="Normal 2" xfId="19"/>
    <cellStyle name="Normal 2 10 2" xfId="179"/>
    <cellStyle name="Normal 2 2" xfId="20"/>
    <cellStyle name="Normal 2 2 2" xfId="88"/>
    <cellStyle name="Normal 2 2 3" xfId="89"/>
    <cellStyle name="Normal 2 3" xfId="90"/>
    <cellStyle name="Normal 2_~4113138" xfId="21"/>
    <cellStyle name="Normal 3" xfId="22"/>
    <cellStyle name="Normal 3 2" xfId="23"/>
    <cellStyle name="Normal 3 2 2" xfId="156"/>
    <cellStyle name="Normal 3 3" xfId="30"/>
    <cellStyle name="Normal 3 3 2" xfId="157"/>
    <cellStyle name="Normal 3 4" xfId="91"/>
    <cellStyle name="Normal 4" xfId="24"/>
    <cellStyle name="Normal 5" xfId="33"/>
    <cellStyle name="Normal 5 2" xfId="158"/>
    <cellStyle name="Normal 5 3" xfId="164"/>
    <cellStyle name="Note" xfId="92"/>
    <cellStyle name="Output" xfId="93"/>
    <cellStyle name="Porcentaje" xfId="161" builtinId="5"/>
    <cellStyle name="Porcentaje 2" xfId="146"/>
    <cellStyle name="Porcentual 16" xfId="94"/>
    <cellStyle name="Porcentual 18" xfId="95"/>
    <cellStyle name="Porcentual 2" xfId="25"/>
    <cellStyle name="Porcentual 2 2" xfId="26"/>
    <cellStyle name="Porcentual 2 2 2" xfId="96"/>
    <cellStyle name="Porcentual 2 3" xfId="97"/>
    <cellStyle name="Porcentual 22" xfId="98"/>
    <cellStyle name="Porcentual 24" xfId="99"/>
    <cellStyle name="Porcentual 3" xfId="27"/>
    <cellStyle name="Porcentual 3 2" xfId="31"/>
    <cellStyle name="Porcentual 3 2 2" xfId="159"/>
    <cellStyle name="Porcentual 3 3" xfId="100"/>
    <cellStyle name="Porcentual 32" xfId="101"/>
    <cellStyle name="Porcentual 4" xfId="102"/>
    <cellStyle name="Porcentual 4 2" xfId="151"/>
    <cellStyle name="Porcentual 5" xfId="103"/>
    <cellStyle name="Porcentual 6" xfId="104"/>
    <cellStyle name="SAPBEXaggData" xfId="105"/>
    <cellStyle name="SAPBEXaggDataEmph" xfId="106"/>
    <cellStyle name="SAPBEXaggItem" xfId="107"/>
    <cellStyle name="SAPBEXaggItemX" xfId="108"/>
    <cellStyle name="SAPBEXchaText" xfId="109"/>
    <cellStyle name="SAPBEXexcBad7" xfId="110"/>
    <cellStyle name="SAPBEXexcBad8" xfId="111"/>
    <cellStyle name="SAPBEXexcBad9" xfId="112"/>
    <cellStyle name="SAPBEXexcCritical4" xfId="113"/>
    <cellStyle name="SAPBEXexcCritical5" xfId="114"/>
    <cellStyle name="SAPBEXexcCritical6" xfId="115"/>
    <cellStyle name="SAPBEXexcGood1" xfId="116"/>
    <cellStyle name="SAPBEXexcGood2" xfId="117"/>
    <cellStyle name="SAPBEXexcGood3" xfId="118"/>
    <cellStyle name="SAPBEXfilterDrill" xfId="119"/>
    <cellStyle name="SAPBEXfilterItem" xfId="120"/>
    <cellStyle name="SAPBEXfilterText" xfId="121"/>
    <cellStyle name="SAPBEXformats" xfId="122"/>
    <cellStyle name="SAPBEXheaderItem" xfId="123"/>
    <cellStyle name="SAPBEXheaderText" xfId="124"/>
    <cellStyle name="SAPBEXHLevel0" xfId="125"/>
    <cellStyle name="SAPBEXHLevel0X" xfId="126"/>
    <cellStyle name="SAPBEXHLevel1" xfId="127"/>
    <cellStyle name="SAPBEXHLevel1X" xfId="128"/>
    <cellStyle name="SAPBEXHLevel2" xfId="129"/>
    <cellStyle name="SAPBEXHLevel2X" xfId="130"/>
    <cellStyle name="SAPBEXHLevel3" xfId="131"/>
    <cellStyle name="SAPBEXHLevel3X" xfId="132"/>
    <cellStyle name="SAPBEXinputData" xfId="133"/>
    <cellStyle name="SAPBEXresData" xfId="134"/>
    <cellStyle name="SAPBEXresDataEmph" xfId="135"/>
    <cellStyle name="SAPBEXresItem" xfId="136"/>
    <cellStyle name="SAPBEXresItemX" xfId="137"/>
    <cellStyle name="SAPBEXstdData" xfId="138"/>
    <cellStyle name="SAPBEXstdDataEmph" xfId="139"/>
    <cellStyle name="SAPBEXstdItem" xfId="140"/>
    <cellStyle name="SAPBEXstdItemX" xfId="141"/>
    <cellStyle name="SAPBEXtitle" xfId="142"/>
    <cellStyle name="SAPBEXundefined" xfId="143"/>
    <cellStyle name="Sheet Title" xfId="144"/>
    <cellStyle name="Warning Text" xfId="145"/>
  </cellStyles>
  <dxfs count="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D6009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11</xdr:col>
      <xdr:colOff>138250</xdr:colOff>
      <xdr:row>65</xdr:row>
      <xdr:rowOff>113743</xdr:rowOff>
    </xdr:to>
    <xdr:grpSp>
      <xdr:nvGrpSpPr>
        <xdr:cNvPr id="2" name="177 Grupo">
          <a:extLst>
            <a:ext uri="{FF2B5EF4-FFF2-40B4-BE49-F238E27FC236}">
              <a16:creationId xmlns="" xmlns:a16="http://schemas.microsoft.com/office/drawing/2014/main" id="{00000000-0008-0000-0100-000002000000}"/>
            </a:ext>
          </a:extLst>
        </xdr:cNvPr>
        <xdr:cNvGrpSpPr>
          <a:grpSpLocks/>
        </xdr:cNvGrpSpPr>
      </xdr:nvGrpSpPr>
      <xdr:grpSpPr bwMode="auto">
        <a:xfrm>
          <a:off x="0" y="4953000"/>
          <a:ext cx="10369221" cy="7543243"/>
          <a:chOff x="628294" y="1080681"/>
          <a:chExt cx="8229986" cy="4777211"/>
        </a:xfrm>
      </xdr:grpSpPr>
      <xdr:sp macro="" textlink="">
        <xdr:nvSpPr>
          <xdr:cNvPr id="3" name="Rectangle 21">
            <a:extLst>
              <a:ext uri="{FF2B5EF4-FFF2-40B4-BE49-F238E27FC236}">
                <a16:creationId xmlns="" xmlns:a16="http://schemas.microsoft.com/office/drawing/2014/main" id="{00000000-0008-0000-0100-000003000000}"/>
              </a:ext>
            </a:extLst>
          </xdr:cNvPr>
          <xdr:cNvSpPr>
            <a:spLocks noChangeArrowheads="1"/>
          </xdr:cNvSpPr>
        </xdr:nvSpPr>
        <xdr:spPr bwMode="auto">
          <a:xfrm>
            <a:off x="2652243" y="1182328"/>
            <a:ext cx="1368227" cy="1030085"/>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4" name="Rectangle 22">
            <a:extLst>
              <a:ext uri="{FF2B5EF4-FFF2-40B4-BE49-F238E27FC236}">
                <a16:creationId xmlns="" xmlns:a16="http://schemas.microsoft.com/office/drawing/2014/main" id="{00000000-0008-0000-0100-000004000000}"/>
              </a:ext>
            </a:extLst>
          </xdr:cNvPr>
          <xdr:cNvSpPr>
            <a:spLocks noChangeArrowheads="1"/>
          </xdr:cNvSpPr>
        </xdr:nvSpPr>
        <xdr:spPr bwMode="auto">
          <a:xfrm>
            <a:off x="4015076" y="1182328"/>
            <a:ext cx="1580383" cy="1030085"/>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5" name="Rectangle 23">
            <a:extLst>
              <a:ext uri="{FF2B5EF4-FFF2-40B4-BE49-F238E27FC236}">
                <a16:creationId xmlns="" xmlns:a16="http://schemas.microsoft.com/office/drawing/2014/main" id="{00000000-0008-0000-0100-000005000000}"/>
              </a:ext>
            </a:extLst>
          </xdr:cNvPr>
          <xdr:cNvSpPr>
            <a:spLocks noChangeArrowheads="1"/>
          </xdr:cNvSpPr>
        </xdr:nvSpPr>
        <xdr:spPr bwMode="auto">
          <a:xfrm>
            <a:off x="5588267" y="1182328"/>
            <a:ext cx="3085252" cy="1030085"/>
          </a:xfrm>
          <a:prstGeom prst="rect">
            <a:avLst/>
          </a:prstGeom>
          <a:solidFill>
            <a:srgbClr val="FF33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6" name="Rectangle 24">
            <a:extLst>
              <a:ext uri="{FF2B5EF4-FFF2-40B4-BE49-F238E27FC236}">
                <a16:creationId xmlns="" xmlns:a16="http://schemas.microsoft.com/office/drawing/2014/main" id="{00000000-0008-0000-0100-000006000000}"/>
              </a:ext>
            </a:extLst>
          </xdr:cNvPr>
          <xdr:cNvSpPr>
            <a:spLocks noChangeArrowheads="1"/>
          </xdr:cNvSpPr>
        </xdr:nvSpPr>
        <xdr:spPr bwMode="auto">
          <a:xfrm>
            <a:off x="2652243" y="2206845"/>
            <a:ext cx="1368227" cy="979973"/>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7" name="Rectangle 25">
            <a:extLst>
              <a:ext uri="{FF2B5EF4-FFF2-40B4-BE49-F238E27FC236}">
                <a16:creationId xmlns="" xmlns:a16="http://schemas.microsoft.com/office/drawing/2014/main" id="{00000000-0008-0000-0100-000007000000}"/>
              </a:ext>
            </a:extLst>
          </xdr:cNvPr>
          <xdr:cNvSpPr>
            <a:spLocks noChangeArrowheads="1"/>
          </xdr:cNvSpPr>
        </xdr:nvSpPr>
        <xdr:spPr bwMode="auto">
          <a:xfrm>
            <a:off x="4015076" y="2206845"/>
            <a:ext cx="1580383" cy="979973"/>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 name="Rectangle 26">
            <a:extLst>
              <a:ext uri="{FF2B5EF4-FFF2-40B4-BE49-F238E27FC236}">
                <a16:creationId xmlns="" xmlns:a16="http://schemas.microsoft.com/office/drawing/2014/main" id="{00000000-0008-0000-0100-000008000000}"/>
              </a:ext>
            </a:extLst>
          </xdr:cNvPr>
          <xdr:cNvSpPr>
            <a:spLocks noChangeArrowheads="1"/>
          </xdr:cNvSpPr>
        </xdr:nvSpPr>
        <xdr:spPr bwMode="auto">
          <a:xfrm>
            <a:off x="5588267" y="2206845"/>
            <a:ext cx="1504870" cy="979973"/>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 name="Rectangle 27">
            <a:extLst>
              <a:ext uri="{FF2B5EF4-FFF2-40B4-BE49-F238E27FC236}">
                <a16:creationId xmlns="" xmlns:a16="http://schemas.microsoft.com/office/drawing/2014/main" id="{00000000-0008-0000-0100-000009000000}"/>
              </a:ext>
            </a:extLst>
          </xdr:cNvPr>
          <xdr:cNvSpPr>
            <a:spLocks noChangeArrowheads="1"/>
          </xdr:cNvSpPr>
        </xdr:nvSpPr>
        <xdr:spPr bwMode="auto">
          <a:xfrm>
            <a:off x="7085945" y="2206845"/>
            <a:ext cx="1587575" cy="979973"/>
          </a:xfrm>
          <a:prstGeom prst="rect">
            <a:avLst/>
          </a:prstGeom>
          <a:solidFill>
            <a:srgbClr val="FF33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 name="Rectangle 28">
            <a:extLst>
              <a:ext uri="{FF2B5EF4-FFF2-40B4-BE49-F238E27FC236}">
                <a16:creationId xmlns="" xmlns:a16="http://schemas.microsoft.com/office/drawing/2014/main" id="{00000000-0008-0000-0100-00000A000000}"/>
              </a:ext>
            </a:extLst>
          </xdr:cNvPr>
          <xdr:cNvSpPr>
            <a:spLocks noChangeArrowheads="1"/>
          </xdr:cNvSpPr>
        </xdr:nvSpPr>
        <xdr:spPr bwMode="auto">
          <a:xfrm>
            <a:off x="2652243" y="3182643"/>
            <a:ext cx="1368227" cy="1094118"/>
          </a:xfrm>
          <a:prstGeom prst="rect">
            <a:avLst/>
          </a:prstGeom>
          <a:solidFill>
            <a:srgbClr val="66FF33"/>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 name="Rectangle 29">
            <a:extLst>
              <a:ext uri="{FF2B5EF4-FFF2-40B4-BE49-F238E27FC236}">
                <a16:creationId xmlns="" xmlns:a16="http://schemas.microsoft.com/office/drawing/2014/main" id="{00000000-0008-0000-0100-00000B000000}"/>
              </a:ext>
            </a:extLst>
          </xdr:cNvPr>
          <xdr:cNvSpPr>
            <a:spLocks noChangeArrowheads="1"/>
          </xdr:cNvSpPr>
        </xdr:nvSpPr>
        <xdr:spPr bwMode="auto">
          <a:xfrm>
            <a:off x="4015076" y="3182643"/>
            <a:ext cx="1580383" cy="1094118"/>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 name="Rectangle 30">
            <a:extLst>
              <a:ext uri="{FF2B5EF4-FFF2-40B4-BE49-F238E27FC236}">
                <a16:creationId xmlns="" xmlns:a16="http://schemas.microsoft.com/office/drawing/2014/main" id="{00000000-0008-0000-0100-00000C000000}"/>
              </a:ext>
            </a:extLst>
          </xdr:cNvPr>
          <xdr:cNvSpPr>
            <a:spLocks noChangeArrowheads="1"/>
          </xdr:cNvSpPr>
        </xdr:nvSpPr>
        <xdr:spPr bwMode="auto">
          <a:xfrm>
            <a:off x="5588267" y="3182643"/>
            <a:ext cx="1504870" cy="1094118"/>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3" name="Rectangle 31">
            <a:extLst>
              <a:ext uri="{FF2B5EF4-FFF2-40B4-BE49-F238E27FC236}">
                <a16:creationId xmlns="" xmlns:a16="http://schemas.microsoft.com/office/drawing/2014/main" id="{00000000-0008-0000-0100-00000D000000}"/>
              </a:ext>
            </a:extLst>
          </xdr:cNvPr>
          <xdr:cNvSpPr>
            <a:spLocks noChangeArrowheads="1"/>
          </xdr:cNvSpPr>
        </xdr:nvSpPr>
        <xdr:spPr bwMode="auto">
          <a:xfrm>
            <a:off x="7085945" y="3182643"/>
            <a:ext cx="1587575" cy="1094118"/>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4" name="Rectangle 32">
            <a:extLst>
              <a:ext uri="{FF2B5EF4-FFF2-40B4-BE49-F238E27FC236}">
                <a16:creationId xmlns="" xmlns:a16="http://schemas.microsoft.com/office/drawing/2014/main" id="{00000000-0008-0000-0100-00000E000000}"/>
              </a:ext>
            </a:extLst>
          </xdr:cNvPr>
          <xdr:cNvSpPr>
            <a:spLocks noChangeArrowheads="1"/>
          </xdr:cNvSpPr>
        </xdr:nvSpPr>
        <xdr:spPr bwMode="auto">
          <a:xfrm>
            <a:off x="2652243" y="4272584"/>
            <a:ext cx="2943216" cy="790660"/>
          </a:xfrm>
          <a:prstGeom prst="rect">
            <a:avLst/>
          </a:prstGeom>
          <a:solidFill>
            <a:srgbClr val="66FF33"/>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5" name="Rectangle 33">
            <a:extLst>
              <a:ext uri="{FF2B5EF4-FFF2-40B4-BE49-F238E27FC236}">
                <a16:creationId xmlns="" xmlns:a16="http://schemas.microsoft.com/office/drawing/2014/main" id="{00000000-0008-0000-0100-00000F000000}"/>
              </a:ext>
            </a:extLst>
          </xdr:cNvPr>
          <xdr:cNvSpPr>
            <a:spLocks noChangeArrowheads="1"/>
          </xdr:cNvSpPr>
        </xdr:nvSpPr>
        <xdr:spPr bwMode="auto">
          <a:xfrm>
            <a:off x="5588267" y="4272584"/>
            <a:ext cx="1504870" cy="790660"/>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6" name="Rectangle 34">
            <a:extLst>
              <a:ext uri="{FF2B5EF4-FFF2-40B4-BE49-F238E27FC236}">
                <a16:creationId xmlns="" xmlns:a16="http://schemas.microsoft.com/office/drawing/2014/main" id="{00000000-0008-0000-0100-000010000000}"/>
              </a:ext>
            </a:extLst>
          </xdr:cNvPr>
          <xdr:cNvSpPr>
            <a:spLocks noChangeArrowheads="1"/>
          </xdr:cNvSpPr>
        </xdr:nvSpPr>
        <xdr:spPr bwMode="auto">
          <a:xfrm>
            <a:off x="7085945" y="4272584"/>
            <a:ext cx="1587575" cy="790660"/>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7" name="Rectangle 35">
            <a:extLst>
              <a:ext uri="{FF2B5EF4-FFF2-40B4-BE49-F238E27FC236}">
                <a16:creationId xmlns="" xmlns:a16="http://schemas.microsoft.com/office/drawing/2014/main" id="{00000000-0008-0000-0100-000011000000}"/>
              </a:ext>
            </a:extLst>
          </xdr:cNvPr>
          <xdr:cNvSpPr>
            <a:spLocks noChangeArrowheads="1"/>
          </xdr:cNvSpPr>
        </xdr:nvSpPr>
        <xdr:spPr bwMode="auto">
          <a:xfrm>
            <a:off x="3293831" y="5062484"/>
            <a:ext cx="95254"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00"/>
                </a:solidFill>
                <a:latin typeface="Verdana" pitchFamily="34" charset="0"/>
              </a:rPr>
              <a:t>1</a:t>
            </a:r>
            <a:endParaRPr lang="es-ES" sz="1600" u="none">
              <a:latin typeface="Arial" pitchFamily="34" charset="0"/>
            </a:endParaRPr>
          </a:p>
        </xdr:txBody>
      </xdr:sp>
      <xdr:sp macro="" textlink="">
        <xdr:nvSpPr>
          <xdr:cNvPr id="18" name="Rectangle 36">
            <a:extLst>
              <a:ext uri="{FF2B5EF4-FFF2-40B4-BE49-F238E27FC236}">
                <a16:creationId xmlns="" xmlns:a16="http://schemas.microsoft.com/office/drawing/2014/main" id="{00000000-0008-0000-0100-000012000000}"/>
              </a:ext>
            </a:extLst>
          </xdr:cNvPr>
          <xdr:cNvSpPr>
            <a:spLocks noChangeArrowheads="1"/>
          </xdr:cNvSpPr>
        </xdr:nvSpPr>
        <xdr:spPr bwMode="auto">
          <a:xfrm>
            <a:off x="4759163" y="5062484"/>
            <a:ext cx="95254"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00"/>
                </a:solidFill>
                <a:latin typeface="Verdana" pitchFamily="34" charset="0"/>
              </a:rPr>
              <a:t>2</a:t>
            </a:r>
            <a:endParaRPr lang="es-ES" sz="1600" u="none">
              <a:latin typeface="Arial" pitchFamily="34" charset="0"/>
            </a:endParaRPr>
          </a:p>
        </xdr:txBody>
      </xdr:sp>
      <xdr:sp macro="" textlink="">
        <xdr:nvSpPr>
          <xdr:cNvPr id="19" name="Rectangle 37">
            <a:extLst>
              <a:ext uri="{FF2B5EF4-FFF2-40B4-BE49-F238E27FC236}">
                <a16:creationId xmlns="" xmlns:a16="http://schemas.microsoft.com/office/drawing/2014/main" id="{00000000-0008-0000-0100-000013000000}"/>
              </a:ext>
            </a:extLst>
          </xdr:cNvPr>
          <xdr:cNvSpPr>
            <a:spLocks noChangeArrowheads="1"/>
          </xdr:cNvSpPr>
        </xdr:nvSpPr>
        <xdr:spPr bwMode="auto">
          <a:xfrm>
            <a:off x="6294347" y="5062484"/>
            <a:ext cx="96843"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00"/>
                </a:solidFill>
                <a:latin typeface="Verdana" pitchFamily="34" charset="0"/>
              </a:rPr>
              <a:t>3</a:t>
            </a:r>
            <a:endParaRPr lang="es-ES" sz="1600" u="none">
              <a:latin typeface="Arial" pitchFamily="34" charset="0"/>
            </a:endParaRPr>
          </a:p>
        </xdr:txBody>
      </xdr:sp>
      <xdr:sp macro="" textlink="">
        <xdr:nvSpPr>
          <xdr:cNvPr id="20" name="Rectangle 38">
            <a:extLst>
              <a:ext uri="{FF2B5EF4-FFF2-40B4-BE49-F238E27FC236}">
                <a16:creationId xmlns="" xmlns:a16="http://schemas.microsoft.com/office/drawing/2014/main" id="{00000000-0008-0000-0100-000014000000}"/>
              </a:ext>
            </a:extLst>
          </xdr:cNvPr>
          <xdr:cNvSpPr>
            <a:spLocks noChangeArrowheads="1"/>
          </xdr:cNvSpPr>
        </xdr:nvSpPr>
        <xdr:spPr bwMode="auto">
          <a:xfrm>
            <a:off x="7837469" y="5062484"/>
            <a:ext cx="95254"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00"/>
                </a:solidFill>
                <a:latin typeface="Verdana" pitchFamily="34" charset="0"/>
              </a:rPr>
              <a:t>4</a:t>
            </a:r>
            <a:endParaRPr lang="es-ES" sz="1600" u="none">
              <a:latin typeface="Arial" pitchFamily="34" charset="0"/>
            </a:endParaRPr>
          </a:p>
        </xdr:txBody>
      </xdr:sp>
      <xdr:sp macro="" textlink="">
        <xdr:nvSpPr>
          <xdr:cNvPr id="21" name="Rectangle 39">
            <a:extLst>
              <a:ext uri="{FF2B5EF4-FFF2-40B4-BE49-F238E27FC236}">
                <a16:creationId xmlns="" xmlns:a16="http://schemas.microsoft.com/office/drawing/2014/main" id="{00000000-0008-0000-0100-000015000000}"/>
              </a:ext>
            </a:extLst>
          </xdr:cNvPr>
          <xdr:cNvSpPr>
            <a:spLocks noChangeArrowheads="1"/>
          </xdr:cNvSpPr>
        </xdr:nvSpPr>
        <xdr:spPr bwMode="auto">
          <a:xfrm>
            <a:off x="2819147" y="5272052"/>
            <a:ext cx="1050974"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Insignificante</a:t>
            </a:r>
            <a:endParaRPr lang="es-ES" sz="1600" u="none">
              <a:solidFill>
                <a:srgbClr val="000080"/>
              </a:solidFill>
              <a:latin typeface="Arial" pitchFamily="34" charset="0"/>
            </a:endParaRPr>
          </a:p>
        </xdr:txBody>
      </xdr:sp>
      <xdr:sp macro="" textlink="">
        <xdr:nvSpPr>
          <xdr:cNvPr id="22" name="Rectangle 40">
            <a:extLst>
              <a:ext uri="{FF2B5EF4-FFF2-40B4-BE49-F238E27FC236}">
                <a16:creationId xmlns="" xmlns:a16="http://schemas.microsoft.com/office/drawing/2014/main" id="{00000000-0008-0000-0100-000016000000}"/>
              </a:ext>
            </a:extLst>
          </xdr:cNvPr>
          <xdr:cNvSpPr>
            <a:spLocks noChangeArrowheads="1"/>
          </xdr:cNvSpPr>
        </xdr:nvSpPr>
        <xdr:spPr bwMode="auto">
          <a:xfrm>
            <a:off x="4643269" y="5272052"/>
            <a:ext cx="355617"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Leve</a:t>
            </a:r>
            <a:endParaRPr lang="es-ES" sz="1600" u="none">
              <a:solidFill>
                <a:srgbClr val="000080"/>
              </a:solidFill>
              <a:latin typeface="Arial" pitchFamily="34" charset="0"/>
            </a:endParaRPr>
          </a:p>
        </xdr:txBody>
      </xdr:sp>
      <xdr:sp macro="" textlink="">
        <xdr:nvSpPr>
          <xdr:cNvPr id="23" name="Rectangle 41">
            <a:extLst>
              <a:ext uri="{FF2B5EF4-FFF2-40B4-BE49-F238E27FC236}">
                <a16:creationId xmlns="" xmlns:a16="http://schemas.microsoft.com/office/drawing/2014/main" id="{00000000-0008-0000-0100-000017000000}"/>
              </a:ext>
            </a:extLst>
          </xdr:cNvPr>
          <xdr:cNvSpPr>
            <a:spLocks noChangeArrowheads="1"/>
          </xdr:cNvSpPr>
        </xdr:nvSpPr>
        <xdr:spPr bwMode="auto">
          <a:xfrm>
            <a:off x="6140353" y="5272052"/>
            <a:ext cx="444521"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Grave</a:t>
            </a:r>
            <a:endParaRPr lang="es-ES" sz="1600" u="none">
              <a:solidFill>
                <a:srgbClr val="000080"/>
              </a:solidFill>
              <a:latin typeface="Arial" pitchFamily="34" charset="0"/>
            </a:endParaRPr>
          </a:p>
        </xdr:txBody>
      </xdr:sp>
      <xdr:sp macro="" textlink="">
        <xdr:nvSpPr>
          <xdr:cNvPr id="24" name="Rectangle 42">
            <a:extLst>
              <a:ext uri="{FF2B5EF4-FFF2-40B4-BE49-F238E27FC236}">
                <a16:creationId xmlns="" xmlns:a16="http://schemas.microsoft.com/office/drawing/2014/main" id="{00000000-0008-0000-0100-000018000000}"/>
              </a:ext>
            </a:extLst>
          </xdr:cNvPr>
          <xdr:cNvSpPr>
            <a:spLocks noChangeArrowheads="1"/>
          </xdr:cNvSpPr>
        </xdr:nvSpPr>
        <xdr:spPr bwMode="auto">
          <a:xfrm>
            <a:off x="7661249" y="5272052"/>
            <a:ext cx="490560"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Crítico</a:t>
            </a:r>
            <a:endParaRPr lang="es-ES" sz="1600" u="none">
              <a:solidFill>
                <a:srgbClr val="000080"/>
              </a:solidFill>
              <a:latin typeface="Arial" pitchFamily="34" charset="0"/>
            </a:endParaRPr>
          </a:p>
        </xdr:txBody>
      </xdr:sp>
      <xdr:sp macro="" textlink="">
        <xdr:nvSpPr>
          <xdr:cNvPr id="25" name="Rectangle 43">
            <a:extLst>
              <a:ext uri="{FF2B5EF4-FFF2-40B4-BE49-F238E27FC236}">
                <a16:creationId xmlns="" xmlns:a16="http://schemas.microsoft.com/office/drawing/2014/main" id="{00000000-0008-0000-0100-000019000000}"/>
              </a:ext>
            </a:extLst>
          </xdr:cNvPr>
          <xdr:cNvSpPr>
            <a:spLocks noChangeArrowheads="1"/>
          </xdr:cNvSpPr>
        </xdr:nvSpPr>
        <xdr:spPr bwMode="auto">
          <a:xfrm>
            <a:off x="2514106" y="4605273"/>
            <a:ext cx="7373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1</a:t>
            </a:r>
            <a:endParaRPr lang="es-ES" sz="1600" u="none"/>
          </a:p>
        </xdr:txBody>
      </xdr:sp>
      <xdr:sp macro="" textlink="">
        <xdr:nvSpPr>
          <xdr:cNvPr id="26" name="Rectangle 44">
            <a:extLst>
              <a:ext uri="{FF2B5EF4-FFF2-40B4-BE49-F238E27FC236}">
                <a16:creationId xmlns="" xmlns:a16="http://schemas.microsoft.com/office/drawing/2014/main" id="{00000000-0008-0000-0100-00001A000000}"/>
              </a:ext>
            </a:extLst>
          </xdr:cNvPr>
          <xdr:cNvSpPr>
            <a:spLocks noChangeArrowheads="1"/>
          </xdr:cNvSpPr>
        </xdr:nvSpPr>
        <xdr:spPr bwMode="auto">
          <a:xfrm>
            <a:off x="2993178" y="4471640"/>
            <a:ext cx="66524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ACEPTABLE</a:t>
            </a:r>
            <a:endParaRPr lang="es-ES" sz="1600" u="none"/>
          </a:p>
        </xdr:txBody>
      </xdr:sp>
      <xdr:sp macro="" textlink="">
        <xdr:nvSpPr>
          <xdr:cNvPr id="27" name="Rectangle 45">
            <a:extLst>
              <a:ext uri="{FF2B5EF4-FFF2-40B4-BE49-F238E27FC236}">
                <a16:creationId xmlns="" xmlns:a16="http://schemas.microsoft.com/office/drawing/2014/main" id="{00000000-0008-0000-0100-00001B000000}"/>
              </a:ext>
            </a:extLst>
          </xdr:cNvPr>
          <xdr:cNvSpPr>
            <a:spLocks noChangeArrowheads="1"/>
          </xdr:cNvSpPr>
        </xdr:nvSpPr>
        <xdr:spPr bwMode="auto">
          <a:xfrm>
            <a:off x="2746964" y="4599705"/>
            <a:ext cx="116378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continuar controles </a:t>
            </a:r>
            <a:endParaRPr lang="es-ES" sz="1600" u="none"/>
          </a:p>
        </xdr:txBody>
      </xdr:sp>
      <xdr:sp macro="" textlink="">
        <xdr:nvSpPr>
          <xdr:cNvPr id="28" name="Rectangle 46">
            <a:extLst>
              <a:ext uri="{FF2B5EF4-FFF2-40B4-BE49-F238E27FC236}">
                <a16:creationId xmlns="" xmlns:a16="http://schemas.microsoft.com/office/drawing/2014/main" id="{00000000-0008-0000-0100-00001C000000}"/>
              </a:ext>
            </a:extLst>
          </xdr:cNvPr>
          <xdr:cNvSpPr>
            <a:spLocks noChangeArrowheads="1"/>
          </xdr:cNvSpPr>
        </xdr:nvSpPr>
        <xdr:spPr bwMode="auto">
          <a:xfrm>
            <a:off x="2975211" y="4729162"/>
            <a:ext cx="681276"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 monitoreo</a:t>
            </a:r>
            <a:endParaRPr lang="es-ES" sz="1600" u="none"/>
          </a:p>
        </xdr:txBody>
      </xdr:sp>
      <xdr:sp macro="" textlink="">
        <xdr:nvSpPr>
          <xdr:cNvPr id="29" name="Rectangle 47">
            <a:extLst>
              <a:ext uri="{FF2B5EF4-FFF2-40B4-BE49-F238E27FC236}">
                <a16:creationId xmlns="" xmlns:a16="http://schemas.microsoft.com/office/drawing/2014/main" id="{00000000-0008-0000-0100-00001D000000}"/>
              </a:ext>
            </a:extLst>
          </xdr:cNvPr>
          <xdr:cNvSpPr>
            <a:spLocks noChangeArrowheads="1"/>
          </xdr:cNvSpPr>
        </xdr:nvSpPr>
        <xdr:spPr bwMode="auto">
          <a:xfrm>
            <a:off x="4463888" y="4471640"/>
            <a:ext cx="66524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ACEPTABLE</a:t>
            </a:r>
            <a:endParaRPr lang="es-ES" sz="1600" u="none"/>
          </a:p>
        </xdr:txBody>
      </xdr:sp>
      <xdr:sp macro="" textlink="">
        <xdr:nvSpPr>
          <xdr:cNvPr id="30" name="Rectangle 48">
            <a:extLst>
              <a:ext uri="{FF2B5EF4-FFF2-40B4-BE49-F238E27FC236}">
                <a16:creationId xmlns="" xmlns:a16="http://schemas.microsoft.com/office/drawing/2014/main" id="{00000000-0008-0000-0100-00001E000000}"/>
              </a:ext>
            </a:extLst>
          </xdr:cNvPr>
          <xdr:cNvSpPr>
            <a:spLocks noChangeArrowheads="1"/>
          </xdr:cNvSpPr>
        </xdr:nvSpPr>
        <xdr:spPr bwMode="auto">
          <a:xfrm>
            <a:off x="4169841" y="4599705"/>
            <a:ext cx="1248740"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continuar controles - </a:t>
            </a:r>
            <a:endParaRPr lang="es-ES" sz="1600" u="none"/>
          </a:p>
        </xdr:txBody>
      </xdr:sp>
      <xdr:sp macro="" textlink="">
        <xdr:nvSpPr>
          <xdr:cNvPr id="31" name="Rectangle 49">
            <a:extLst>
              <a:ext uri="{FF2B5EF4-FFF2-40B4-BE49-F238E27FC236}">
                <a16:creationId xmlns="" xmlns:a16="http://schemas.microsoft.com/office/drawing/2014/main" id="{00000000-0008-0000-0100-00001F000000}"/>
              </a:ext>
            </a:extLst>
          </xdr:cNvPr>
          <xdr:cNvSpPr>
            <a:spLocks noChangeArrowheads="1"/>
          </xdr:cNvSpPr>
        </xdr:nvSpPr>
        <xdr:spPr bwMode="auto">
          <a:xfrm>
            <a:off x="4488358" y="4729162"/>
            <a:ext cx="59631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monitoreo</a:t>
            </a:r>
            <a:endParaRPr lang="es-ES" sz="1600" u="none"/>
          </a:p>
        </xdr:txBody>
      </xdr:sp>
      <xdr:sp macro="" textlink="">
        <xdr:nvSpPr>
          <xdr:cNvPr id="32" name="Rectangle 50">
            <a:extLst>
              <a:ext uri="{FF2B5EF4-FFF2-40B4-BE49-F238E27FC236}">
                <a16:creationId xmlns="" xmlns:a16="http://schemas.microsoft.com/office/drawing/2014/main" id="{00000000-0008-0000-0100-000020000000}"/>
              </a:ext>
            </a:extLst>
          </xdr:cNvPr>
          <xdr:cNvSpPr>
            <a:spLocks noChangeArrowheads="1"/>
          </xdr:cNvSpPr>
        </xdr:nvSpPr>
        <xdr:spPr bwMode="auto">
          <a:xfrm>
            <a:off x="5989148" y="4471640"/>
            <a:ext cx="668452"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TOLERABLE</a:t>
            </a:r>
            <a:endParaRPr lang="es-ES" sz="1600" u="none"/>
          </a:p>
        </xdr:txBody>
      </xdr:sp>
      <xdr:sp macro="" textlink="">
        <xdr:nvSpPr>
          <xdr:cNvPr id="33" name="Rectangle 51">
            <a:extLst>
              <a:ext uri="{FF2B5EF4-FFF2-40B4-BE49-F238E27FC236}">
                <a16:creationId xmlns="" xmlns:a16="http://schemas.microsoft.com/office/drawing/2014/main" id="{00000000-0008-0000-0100-000021000000}"/>
              </a:ext>
            </a:extLst>
          </xdr:cNvPr>
          <xdr:cNvSpPr>
            <a:spLocks noChangeArrowheads="1"/>
          </xdr:cNvSpPr>
        </xdr:nvSpPr>
        <xdr:spPr bwMode="auto">
          <a:xfrm>
            <a:off x="5714744" y="4599705"/>
            <a:ext cx="129202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control - </a:t>
            </a:r>
            <a:endParaRPr lang="es-ES" sz="1600" u="none"/>
          </a:p>
        </xdr:txBody>
      </xdr:sp>
      <xdr:sp macro="" textlink="">
        <xdr:nvSpPr>
          <xdr:cNvPr id="34" name="Rectangle 52">
            <a:extLst>
              <a:ext uri="{FF2B5EF4-FFF2-40B4-BE49-F238E27FC236}">
                <a16:creationId xmlns="" xmlns:a16="http://schemas.microsoft.com/office/drawing/2014/main" id="{00000000-0008-0000-0100-000022000000}"/>
              </a:ext>
            </a:extLst>
          </xdr:cNvPr>
          <xdr:cNvSpPr>
            <a:spLocks noChangeArrowheads="1"/>
          </xdr:cNvSpPr>
        </xdr:nvSpPr>
        <xdr:spPr bwMode="auto">
          <a:xfrm>
            <a:off x="6023792" y="4729162"/>
            <a:ext cx="59631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monitoreo</a:t>
            </a:r>
            <a:endParaRPr lang="es-ES" sz="1600" u="none"/>
          </a:p>
        </xdr:txBody>
      </xdr:sp>
      <xdr:sp macro="" textlink="">
        <xdr:nvSpPr>
          <xdr:cNvPr id="35" name="Rectangle 53">
            <a:extLst>
              <a:ext uri="{FF2B5EF4-FFF2-40B4-BE49-F238E27FC236}">
                <a16:creationId xmlns="" xmlns:a16="http://schemas.microsoft.com/office/drawing/2014/main" id="{00000000-0008-0000-0100-000023000000}"/>
              </a:ext>
            </a:extLst>
          </xdr:cNvPr>
          <xdr:cNvSpPr>
            <a:spLocks noChangeArrowheads="1"/>
          </xdr:cNvSpPr>
        </xdr:nvSpPr>
        <xdr:spPr bwMode="auto">
          <a:xfrm>
            <a:off x="7519325" y="4406217"/>
            <a:ext cx="703719"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TOLERABLE </a:t>
            </a:r>
            <a:endParaRPr lang="es-ES" sz="1600" u="none"/>
          </a:p>
        </xdr:txBody>
      </xdr:sp>
      <xdr:sp macro="" textlink="">
        <xdr:nvSpPr>
          <xdr:cNvPr id="36" name="Rectangle 54">
            <a:extLst>
              <a:ext uri="{FF2B5EF4-FFF2-40B4-BE49-F238E27FC236}">
                <a16:creationId xmlns="" xmlns:a16="http://schemas.microsoft.com/office/drawing/2014/main" id="{00000000-0008-0000-0100-000024000000}"/>
              </a:ext>
            </a:extLst>
          </xdr:cNvPr>
          <xdr:cNvSpPr>
            <a:spLocks noChangeArrowheads="1"/>
          </xdr:cNvSpPr>
        </xdr:nvSpPr>
        <xdr:spPr bwMode="auto">
          <a:xfrm>
            <a:off x="7500707" y="4535674"/>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37" name="Rectangle 55">
            <a:extLst>
              <a:ext uri="{FF2B5EF4-FFF2-40B4-BE49-F238E27FC236}">
                <a16:creationId xmlns="" xmlns:a16="http://schemas.microsoft.com/office/drawing/2014/main" id="{00000000-0008-0000-0100-000025000000}"/>
              </a:ext>
            </a:extLst>
          </xdr:cNvPr>
          <xdr:cNvSpPr>
            <a:spLocks noChangeArrowheads="1"/>
          </xdr:cNvSpPr>
        </xdr:nvSpPr>
        <xdr:spPr bwMode="auto">
          <a:xfrm>
            <a:off x="7325662" y="4665130"/>
            <a:ext cx="1090043"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control -monitoreo</a:t>
            </a:r>
            <a:endParaRPr lang="es-ES" sz="1600" u="none"/>
          </a:p>
        </xdr:txBody>
      </xdr:sp>
      <xdr:sp macro="" textlink="">
        <xdr:nvSpPr>
          <xdr:cNvPr id="38" name="Rectangle 57">
            <a:extLst>
              <a:ext uri="{FF2B5EF4-FFF2-40B4-BE49-F238E27FC236}">
                <a16:creationId xmlns="" xmlns:a16="http://schemas.microsoft.com/office/drawing/2014/main" id="{00000000-0008-0000-0100-000026000000}"/>
              </a:ext>
            </a:extLst>
          </xdr:cNvPr>
          <xdr:cNvSpPr>
            <a:spLocks noChangeArrowheads="1"/>
          </xdr:cNvSpPr>
        </xdr:nvSpPr>
        <xdr:spPr bwMode="auto">
          <a:xfrm>
            <a:off x="1450658" y="1620479"/>
            <a:ext cx="841414"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Recurrente</a:t>
            </a:r>
            <a:endParaRPr lang="es-ES" sz="1600" u="none">
              <a:solidFill>
                <a:srgbClr val="000080"/>
              </a:solidFill>
              <a:latin typeface="Arial" pitchFamily="34" charset="0"/>
            </a:endParaRPr>
          </a:p>
        </xdr:txBody>
      </xdr:sp>
      <xdr:sp macro="" textlink="">
        <xdr:nvSpPr>
          <xdr:cNvPr id="39" name="Rectangle 58">
            <a:extLst>
              <a:ext uri="{FF2B5EF4-FFF2-40B4-BE49-F238E27FC236}">
                <a16:creationId xmlns="" xmlns:a16="http://schemas.microsoft.com/office/drawing/2014/main" id="{00000000-0008-0000-0100-000027000000}"/>
              </a:ext>
            </a:extLst>
          </xdr:cNvPr>
          <xdr:cNvSpPr>
            <a:spLocks noChangeArrowheads="1"/>
          </xdr:cNvSpPr>
        </xdr:nvSpPr>
        <xdr:spPr bwMode="auto">
          <a:xfrm>
            <a:off x="1577664" y="2620692"/>
            <a:ext cx="755685"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Frecuente</a:t>
            </a:r>
            <a:endParaRPr lang="es-ES" sz="1600" u="none">
              <a:solidFill>
                <a:srgbClr val="000080"/>
              </a:solidFill>
              <a:latin typeface="Arial" pitchFamily="34" charset="0"/>
            </a:endParaRPr>
          </a:p>
        </xdr:txBody>
      </xdr:sp>
      <xdr:sp macro="" textlink="">
        <xdr:nvSpPr>
          <xdr:cNvPr id="40" name="Rectangle 59">
            <a:extLst>
              <a:ext uri="{FF2B5EF4-FFF2-40B4-BE49-F238E27FC236}">
                <a16:creationId xmlns="" xmlns:a16="http://schemas.microsoft.com/office/drawing/2014/main" id="{00000000-0008-0000-0100-000028000000}"/>
              </a:ext>
            </a:extLst>
          </xdr:cNvPr>
          <xdr:cNvSpPr>
            <a:spLocks noChangeArrowheads="1"/>
          </xdr:cNvSpPr>
        </xdr:nvSpPr>
        <xdr:spPr bwMode="auto">
          <a:xfrm>
            <a:off x="4453713" y="3536212"/>
            <a:ext cx="668453"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TOLERABLE</a:t>
            </a:r>
            <a:endParaRPr lang="es-ES" sz="1600" u="none"/>
          </a:p>
        </xdr:txBody>
      </xdr:sp>
      <xdr:sp macro="" textlink="">
        <xdr:nvSpPr>
          <xdr:cNvPr id="41" name="Rectangle 60">
            <a:extLst>
              <a:ext uri="{FF2B5EF4-FFF2-40B4-BE49-F238E27FC236}">
                <a16:creationId xmlns="" xmlns:a16="http://schemas.microsoft.com/office/drawing/2014/main" id="{00000000-0008-0000-0100-000029000000}"/>
              </a:ext>
            </a:extLst>
          </xdr:cNvPr>
          <xdr:cNvSpPr>
            <a:spLocks noChangeArrowheads="1"/>
          </xdr:cNvSpPr>
        </xdr:nvSpPr>
        <xdr:spPr bwMode="auto">
          <a:xfrm>
            <a:off x="4146947" y="3665669"/>
            <a:ext cx="129202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control - </a:t>
            </a:r>
            <a:endParaRPr lang="es-ES" sz="1600" u="none"/>
          </a:p>
        </xdr:txBody>
      </xdr:sp>
      <xdr:sp macro="" textlink="">
        <xdr:nvSpPr>
          <xdr:cNvPr id="42" name="Rectangle 61">
            <a:extLst>
              <a:ext uri="{FF2B5EF4-FFF2-40B4-BE49-F238E27FC236}">
                <a16:creationId xmlns="" xmlns:a16="http://schemas.microsoft.com/office/drawing/2014/main" id="{00000000-0008-0000-0100-00002A000000}"/>
              </a:ext>
            </a:extLst>
          </xdr:cNvPr>
          <xdr:cNvSpPr>
            <a:spLocks noChangeArrowheads="1"/>
          </xdr:cNvSpPr>
        </xdr:nvSpPr>
        <xdr:spPr bwMode="auto">
          <a:xfrm>
            <a:off x="4488358" y="3793732"/>
            <a:ext cx="59631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monitoreo</a:t>
            </a:r>
            <a:endParaRPr lang="es-ES" sz="1600" u="none"/>
          </a:p>
        </xdr:txBody>
      </xdr:sp>
      <xdr:sp macro="" textlink="">
        <xdr:nvSpPr>
          <xdr:cNvPr id="43" name="Rectangle 62">
            <a:extLst>
              <a:ext uri="{FF2B5EF4-FFF2-40B4-BE49-F238E27FC236}">
                <a16:creationId xmlns="" xmlns:a16="http://schemas.microsoft.com/office/drawing/2014/main" id="{00000000-0008-0000-0100-00002B000000}"/>
              </a:ext>
            </a:extLst>
          </xdr:cNvPr>
          <xdr:cNvSpPr>
            <a:spLocks noChangeArrowheads="1"/>
          </xdr:cNvSpPr>
        </xdr:nvSpPr>
        <xdr:spPr bwMode="auto">
          <a:xfrm>
            <a:off x="5992728" y="3470788"/>
            <a:ext cx="671659"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MODERADO</a:t>
            </a:r>
            <a:endParaRPr lang="es-ES" sz="1600" u="none"/>
          </a:p>
        </xdr:txBody>
      </xdr:sp>
      <xdr:sp macro="" textlink="">
        <xdr:nvSpPr>
          <xdr:cNvPr id="44" name="Rectangle 63">
            <a:extLst>
              <a:ext uri="{FF2B5EF4-FFF2-40B4-BE49-F238E27FC236}">
                <a16:creationId xmlns="" xmlns:a16="http://schemas.microsoft.com/office/drawing/2014/main" id="{00000000-0008-0000-0100-00002C000000}"/>
              </a:ext>
            </a:extLst>
          </xdr:cNvPr>
          <xdr:cNvSpPr>
            <a:spLocks noChangeArrowheads="1"/>
          </xdr:cNvSpPr>
        </xdr:nvSpPr>
        <xdr:spPr bwMode="auto">
          <a:xfrm>
            <a:off x="5958082" y="3600244"/>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45" name="Rectangle 64">
            <a:extLst>
              <a:ext uri="{FF2B5EF4-FFF2-40B4-BE49-F238E27FC236}">
                <a16:creationId xmlns="" xmlns:a16="http://schemas.microsoft.com/office/drawing/2014/main" id="{00000000-0008-0000-0100-00002D000000}"/>
              </a:ext>
            </a:extLst>
          </xdr:cNvPr>
          <xdr:cNvSpPr>
            <a:spLocks noChangeArrowheads="1"/>
          </xdr:cNvSpPr>
        </xdr:nvSpPr>
        <xdr:spPr bwMode="auto">
          <a:xfrm>
            <a:off x="5740555" y="3729701"/>
            <a:ext cx="117500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a:t>
            </a:r>
            <a:endParaRPr lang="es-ES" sz="1600" u="none"/>
          </a:p>
        </xdr:txBody>
      </xdr:sp>
      <xdr:sp macro="" textlink="">
        <xdr:nvSpPr>
          <xdr:cNvPr id="46" name="Rectangle 65">
            <a:extLst>
              <a:ext uri="{FF2B5EF4-FFF2-40B4-BE49-F238E27FC236}">
                <a16:creationId xmlns="" xmlns:a16="http://schemas.microsoft.com/office/drawing/2014/main" id="{00000000-0008-0000-0100-00002E000000}"/>
              </a:ext>
            </a:extLst>
          </xdr:cNvPr>
          <xdr:cNvSpPr>
            <a:spLocks noChangeArrowheads="1"/>
          </xdr:cNvSpPr>
        </xdr:nvSpPr>
        <xdr:spPr bwMode="auto">
          <a:xfrm>
            <a:off x="5725922" y="3859156"/>
            <a:ext cx="1155766"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planes contingencia</a:t>
            </a:r>
            <a:endParaRPr lang="es-ES" sz="1600" u="none"/>
          </a:p>
        </xdr:txBody>
      </xdr:sp>
      <xdr:sp macro="" textlink="">
        <xdr:nvSpPr>
          <xdr:cNvPr id="47" name="Rectangle 66">
            <a:extLst>
              <a:ext uri="{FF2B5EF4-FFF2-40B4-BE49-F238E27FC236}">
                <a16:creationId xmlns="" xmlns:a16="http://schemas.microsoft.com/office/drawing/2014/main" id="{00000000-0008-0000-0100-00002F000000}"/>
              </a:ext>
            </a:extLst>
          </xdr:cNvPr>
          <xdr:cNvSpPr>
            <a:spLocks noChangeArrowheads="1"/>
          </xdr:cNvSpPr>
        </xdr:nvSpPr>
        <xdr:spPr bwMode="auto">
          <a:xfrm>
            <a:off x="1672918" y="3654247"/>
            <a:ext cx="550888" cy="16035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Posible</a:t>
            </a:r>
            <a:endParaRPr lang="es-ES" sz="1600" u="none">
              <a:solidFill>
                <a:srgbClr val="000080"/>
              </a:solidFill>
              <a:latin typeface="Arial" pitchFamily="34" charset="0"/>
            </a:endParaRPr>
          </a:p>
        </xdr:txBody>
      </xdr:sp>
      <xdr:sp macro="" textlink="">
        <xdr:nvSpPr>
          <xdr:cNvPr id="48" name="Rectangle 67">
            <a:extLst>
              <a:ext uri="{FF2B5EF4-FFF2-40B4-BE49-F238E27FC236}">
                <a16:creationId xmlns="" xmlns:a16="http://schemas.microsoft.com/office/drawing/2014/main" id="{00000000-0008-0000-0100-000030000000}"/>
              </a:ext>
            </a:extLst>
          </xdr:cNvPr>
          <xdr:cNvSpPr>
            <a:spLocks noChangeArrowheads="1"/>
          </xdr:cNvSpPr>
        </xdr:nvSpPr>
        <xdr:spPr bwMode="auto">
          <a:xfrm>
            <a:off x="7472979" y="3470788"/>
            <a:ext cx="77425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IMPORTANTE</a:t>
            </a:r>
            <a:endParaRPr lang="es-ES" sz="1600" u="none"/>
          </a:p>
        </xdr:txBody>
      </xdr:sp>
      <xdr:sp macro="" textlink="">
        <xdr:nvSpPr>
          <xdr:cNvPr id="49" name="Rectangle 68">
            <a:extLst>
              <a:ext uri="{FF2B5EF4-FFF2-40B4-BE49-F238E27FC236}">
                <a16:creationId xmlns="" xmlns:a16="http://schemas.microsoft.com/office/drawing/2014/main" id="{00000000-0008-0000-0100-000031000000}"/>
              </a:ext>
            </a:extLst>
          </xdr:cNvPr>
          <xdr:cNvSpPr>
            <a:spLocks noChangeArrowheads="1"/>
          </xdr:cNvSpPr>
        </xdr:nvSpPr>
        <xdr:spPr bwMode="auto">
          <a:xfrm>
            <a:off x="7500707" y="3600244"/>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50" name="Rectangle 69">
            <a:extLst>
              <a:ext uri="{FF2B5EF4-FFF2-40B4-BE49-F238E27FC236}">
                <a16:creationId xmlns="" xmlns:a16="http://schemas.microsoft.com/office/drawing/2014/main" id="{00000000-0008-0000-0100-000032000000}"/>
              </a:ext>
            </a:extLst>
          </xdr:cNvPr>
          <xdr:cNvSpPr>
            <a:spLocks noChangeArrowheads="1"/>
          </xdr:cNvSpPr>
        </xdr:nvSpPr>
        <xdr:spPr bwMode="auto">
          <a:xfrm>
            <a:off x="7233554" y="3729701"/>
            <a:ext cx="125996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 </a:t>
            </a:r>
            <a:endParaRPr lang="es-ES" sz="1600" u="none"/>
          </a:p>
        </xdr:txBody>
      </xdr:sp>
      <xdr:sp macro="" textlink="">
        <xdr:nvSpPr>
          <xdr:cNvPr id="51" name="Rectangle 70">
            <a:extLst>
              <a:ext uri="{FF2B5EF4-FFF2-40B4-BE49-F238E27FC236}">
                <a16:creationId xmlns="" xmlns:a16="http://schemas.microsoft.com/office/drawing/2014/main" id="{00000000-0008-0000-0100-000033000000}"/>
              </a:ext>
            </a:extLst>
          </xdr:cNvPr>
          <xdr:cNvSpPr>
            <a:spLocks noChangeArrowheads="1"/>
          </xdr:cNvSpPr>
        </xdr:nvSpPr>
        <xdr:spPr bwMode="auto">
          <a:xfrm>
            <a:off x="7468094" y="3859156"/>
            <a:ext cx="77264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transferencia</a:t>
            </a:r>
            <a:endParaRPr lang="es-ES" sz="1600" u="none"/>
          </a:p>
        </xdr:txBody>
      </xdr:sp>
      <xdr:sp macro="" textlink="">
        <xdr:nvSpPr>
          <xdr:cNvPr id="52" name="Rectangle 71">
            <a:extLst>
              <a:ext uri="{FF2B5EF4-FFF2-40B4-BE49-F238E27FC236}">
                <a16:creationId xmlns="" xmlns:a16="http://schemas.microsoft.com/office/drawing/2014/main" id="{00000000-0008-0000-0100-000034000000}"/>
              </a:ext>
            </a:extLst>
          </xdr:cNvPr>
          <xdr:cNvSpPr>
            <a:spLocks noChangeArrowheads="1"/>
          </xdr:cNvSpPr>
        </xdr:nvSpPr>
        <xdr:spPr bwMode="auto">
          <a:xfrm>
            <a:off x="7429520" y="1285860"/>
            <a:ext cx="81111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INTOLERABLE</a:t>
            </a:r>
            <a:endParaRPr lang="es-ES" sz="1600" u="none"/>
          </a:p>
        </xdr:txBody>
      </xdr:sp>
      <xdr:sp macro="" textlink="">
        <xdr:nvSpPr>
          <xdr:cNvPr id="53" name="Rectangle 74">
            <a:extLst>
              <a:ext uri="{FF2B5EF4-FFF2-40B4-BE49-F238E27FC236}">
                <a16:creationId xmlns="" xmlns:a16="http://schemas.microsoft.com/office/drawing/2014/main" id="{00000000-0008-0000-0100-000035000000}"/>
              </a:ext>
            </a:extLst>
          </xdr:cNvPr>
          <xdr:cNvSpPr>
            <a:spLocks noChangeArrowheads="1"/>
          </xdr:cNvSpPr>
        </xdr:nvSpPr>
        <xdr:spPr bwMode="auto">
          <a:xfrm>
            <a:off x="7260164" y="1428736"/>
            <a:ext cx="1170193"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transferir o eliminar</a:t>
            </a:r>
            <a:endParaRPr lang="es-ES" sz="1600" u="none"/>
          </a:p>
        </xdr:txBody>
      </xdr:sp>
      <xdr:sp macro="" textlink="">
        <xdr:nvSpPr>
          <xdr:cNvPr id="54" name="Rectangle 75">
            <a:extLst>
              <a:ext uri="{FF2B5EF4-FFF2-40B4-BE49-F238E27FC236}">
                <a16:creationId xmlns="" xmlns:a16="http://schemas.microsoft.com/office/drawing/2014/main" id="{00000000-0008-0000-0100-000036000000}"/>
              </a:ext>
            </a:extLst>
          </xdr:cNvPr>
          <xdr:cNvSpPr>
            <a:spLocks noChangeArrowheads="1"/>
          </xdr:cNvSpPr>
        </xdr:nvSpPr>
        <xdr:spPr bwMode="auto">
          <a:xfrm>
            <a:off x="7253305" y="1558193"/>
            <a:ext cx="122790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planes de atención y </a:t>
            </a:r>
            <a:endParaRPr lang="es-ES" sz="1600" u="none"/>
          </a:p>
        </xdr:txBody>
      </xdr:sp>
      <xdr:sp macro="" textlink="">
        <xdr:nvSpPr>
          <xdr:cNvPr id="55" name="Rectangle 76">
            <a:extLst>
              <a:ext uri="{FF2B5EF4-FFF2-40B4-BE49-F238E27FC236}">
                <a16:creationId xmlns="" xmlns:a16="http://schemas.microsoft.com/office/drawing/2014/main" id="{00000000-0008-0000-0100-000037000000}"/>
              </a:ext>
            </a:extLst>
          </xdr:cNvPr>
          <xdr:cNvSpPr>
            <a:spLocks noChangeArrowheads="1"/>
          </xdr:cNvSpPr>
        </xdr:nvSpPr>
        <xdr:spPr bwMode="auto">
          <a:xfrm>
            <a:off x="7488848" y="1687649"/>
            <a:ext cx="74058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contingencia</a:t>
            </a:r>
            <a:endParaRPr lang="es-ES" sz="1600" u="none"/>
          </a:p>
        </xdr:txBody>
      </xdr:sp>
      <xdr:sp macro="" textlink="">
        <xdr:nvSpPr>
          <xdr:cNvPr id="56" name="Rectangle 77">
            <a:extLst>
              <a:ext uri="{FF2B5EF4-FFF2-40B4-BE49-F238E27FC236}">
                <a16:creationId xmlns="" xmlns:a16="http://schemas.microsoft.com/office/drawing/2014/main" id="{00000000-0008-0000-0100-000038000000}"/>
              </a:ext>
            </a:extLst>
          </xdr:cNvPr>
          <xdr:cNvSpPr>
            <a:spLocks noChangeArrowheads="1"/>
          </xdr:cNvSpPr>
        </xdr:nvSpPr>
        <xdr:spPr bwMode="auto">
          <a:xfrm>
            <a:off x="7334343" y="1817106"/>
            <a:ext cx="101790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evaluacion costo-</a:t>
            </a:r>
            <a:endParaRPr lang="es-ES" sz="1600" u="none"/>
          </a:p>
        </xdr:txBody>
      </xdr:sp>
      <xdr:sp macro="" textlink="">
        <xdr:nvSpPr>
          <xdr:cNvPr id="57" name="Rectangle 78">
            <a:extLst>
              <a:ext uri="{FF2B5EF4-FFF2-40B4-BE49-F238E27FC236}">
                <a16:creationId xmlns="" xmlns:a16="http://schemas.microsoft.com/office/drawing/2014/main" id="{00000000-0008-0000-0100-000039000000}"/>
              </a:ext>
            </a:extLst>
          </xdr:cNvPr>
          <xdr:cNvSpPr>
            <a:spLocks noChangeArrowheads="1"/>
          </xdr:cNvSpPr>
        </xdr:nvSpPr>
        <xdr:spPr bwMode="auto">
          <a:xfrm>
            <a:off x="7279311" y="1946563"/>
            <a:ext cx="1133324"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beneficio proyectos</a:t>
            </a:r>
            <a:endParaRPr lang="es-ES" sz="1600" u="none"/>
          </a:p>
        </xdr:txBody>
      </xdr:sp>
      <xdr:sp macro="" textlink="">
        <xdr:nvSpPr>
          <xdr:cNvPr id="58" name="Rectangle 79">
            <a:extLst>
              <a:ext uri="{FF2B5EF4-FFF2-40B4-BE49-F238E27FC236}">
                <a16:creationId xmlns="" xmlns:a16="http://schemas.microsoft.com/office/drawing/2014/main" id="{00000000-0008-0000-0100-00003A000000}"/>
              </a:ext>
            </a:extLst>
          </xdr:cNvPr>
          <xdr:cNvSpPr>
            <a:spLocks noChangeArrowheads="1"/>
          </xdr:cNvSpPr>
        </xdr:nvSpPr>
        <xdr:spPr bwMode="auto">
          <a:xfrm>
            <a:off x="2514106" y="2635583"/>
            <a:ext cx="7373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3</a:t>
            </a:r>
            <a:endParaRPr lang="es-ES" sz="1600" u="none"/>
          </a:p>
        </xdr:txBody>
      </xdr:sp>
      <xdr:sp macro="" textlink="">
        <xdr:nvSpPr>
          <xdr:cNvPr id="59" name="Rectangle 80">
            <a:extLst>
              <a:ext uri="{FF2B5EF4-FFF2-40B4-BE49-F238E27FC236}">
                <a16:creationId xmlns="" xmlns:a16="http://schemas.microsoft.com/office/drawing/2014/main" id="{00000000-0008-0000-0100-00003B000000}"/>
              </a:ext>
            </a:extLst>
          </xdr:cNvPr>
          <xdr:cNvSpPr>
            <a:spLocks noChangeArrowheads="1"/>
          </xdr:cNvSpPr>
        </xdr:nvSpPr>
        <xdr:spPr bwMode="auto">
          <a:xfrm>
            <a:off x="2983004" y="2436526"/>
            <a:ext cx="668453"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CO" sz="800" u="none">
                <a:solidFill>
                  <a:srgbClr val="000000"/>
                </a:solidFill>
                <a:latin typeface="Verdana" pitchFamily="34" charset="0"/>
              </a:rPr>
              <a:t>TOLERABLE</a:t>
            </a:r>
            <a:endParaRPr lang="es-ES" sz="1600" u="none"/>
          </a:p>
        </xdr:txBody>
      </xdr:sp>
      <xdr:sp macro="" textlink="">
        <xdr:nvSpPr>
          <xdr:cNvPr id="60" name="Rectangle 81">
            <a:extLst>
              <a:ext uri="{FF2B5EF4-FFF2-40B4-BE49-F238E27FC236}">
                <a16:creationId xmlns="" xmlns:a16="http://schemas.microsoft.com/office/drawing/2014/main" id="{00000000-0008-0000-0100-00003C000000}"/>
              </a:ext>
            </a:extLst>
          </xdr:cNvPr>
          <xdr:cNvSpPr>
            <a:spLocks noChangeArrowheads="1"/>
          </xdr:cNvSpPr>
        </xdr:nvSpPr>
        <xdr:spPr bwMode="auto">
          <a:xfrm>
            <a:off x="2957332" y="2565983"/>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61" name="Rectangle 82">
            <a:extLst>
              <a:ext uri="{FF2B5EF4-FFF2-40B4-BE49-F238E27FC236}">
                <a16:creationId xmlns="" xmlns:a16="http://schemas.microsoft.com/office/drawing/2014/main" id="{00000000-0008-0000-0100-00003D000000}"/>
              </a:ext>
            </a:extLst>
          </xdr:cNvPr>
          <xdr:cNvSpPr>
            <a:spLocks noChangeArrowheads="1"/>
          </xdr:cNvSpPr>
        </xdr:nvSpPr>
        <xdr:spPr bwMode="auto">
          <a:xfrm>
            <a:off x="3077737" y="2695440"/>
            <a:ext cx="52899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control - </a:t>
            </a:r>
            <a:endParaRPr lang="es-ES" sz="1600" u="none"/>
          </a:p>
        </xdr:txBody>
      </xdr:sp>
      <xdr:sp macro="" textlink="">
        <xdr:nvSpPr>
          <xdr:cNvPr id="62" name="Rectangle 83">
            <a:extLst>
              <a:ext uri="{FF2B5EF4-FFF2-40B4-BE49-F238E27FC236}">
                <a16:creationId xmlns="" xmlns:a16="http://schemas.microsoft.com/office/drawing/2014/main" id="{00000000-0008-0000-0100-00003E000000}"/>
              </a:ext>
            </a:extLst>
          </xdr:cNvPr>
          <xdr:cNvSpPr>
            <a:spLocks noChangeArrowheads="1"/>
          </xdr:cNvSpPr>
        </xdr:nvSpPr>
        <xdr:spPr bwMode="auto">
          <a:xfrm>
            <a:off x="3017649" y="2823504"/>
            <a:ext cx="59631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monitoreo</a:t>
            </a:r>
            <a:endParaRPr lang="es-ES" sz="1600" u="none"/>
          </a:p>
        </xdr:txBody>
      </xdr:sp>
      <xdr:sp macro="" textlink="">
        <xdr:nvSpPr>
          <xdr:cNvPr id="63" name="Rectangle 84">
            <a:extLst>
              <a:ext uri="{FF2B5EF4-FFF2-40B4-BE49-F238E27FC236}">
                <a16:creationId xmlns="" xmlns:a16="http://schemas.microsoft.com/office/drawing/2014/main" id="{00000000-0008-0000-0100-00003F000000}"/>
              </a:ext>
            </a:extLst>
          </xdr:cNvPr>
          <xdr:cNvSpPr>
            <a:spLocks noChangeArrowheads="1"/>
          </xdr:cNvSpPr>
        </xdr:nvSpPr>
        <xdr:spPr bwMode="auto">
          <a:xfrm>
            <a:off x="4457295" y="2431163"/>
            <a:ext cx="671659"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MODERADO</a:t>
            </a:r>
            <a:endParaRPr lang="es-ES" sz="1600" u="none"/>
          </a:p>
        </xdr:txBody>
      </xdr:sp>
      <xdr:sp macro="" textlink="">
        <xdr:nvSpPr>
          <xdr:cNvPr id="64" name="Rectangle 85">
            <a:extLst>
              <a:ext uri="{FF2B5EF4-FFF2-40B4-BE49-F238E27FC236}">
                <a16:creationId xmlns="" xmlns:a16="http://schemas.microsoft.com/office/drawing/2014/main" id="{00000000-0008-0000-0100-000040000000}"/>
              </a:ext>
            </a:extLst>
          </xdr:cNvPr>
          <xdr:cNvSpPr>
            <a:spLocks noChangeArrowheads="1"/>
          </xdr:cNvSpPr>
        </xdr:nvSpPr>
        <xdr:spPr bwMode="auto">
          <a:xfrm>
            <a:off x="4411627" y="2574039"/>
            <a:ext cx="67807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a:t>
            </a:r>
            <a:endParaRPr lang="es-ES" sz="1600" u="none"/>
          </a:p>
        </xdr:txBody>
      </xdr:sp>
      <xdr:sp macro="" textlink="">
        <xdr:nvSpPr>
          <xdr:cNvPr id="65" name="Rectangle 86">
            <a:extLst>
              <a:ext uri="{FF2B5EF4-FFF2-40B4-BE49-F238E27FC236}">
                <a16:creationId xmlns="" xmlns:a16="http://schemas.microsoft.com/office/drawing/2014/main" id="{00000000-0008-0000-0100-000041000000}"/>
              </a:ext>
            </a:extLst>
          </xdr:cNvPr>
          <xdr:cNvSpPr>
            <a:spLocks noChangeArrowheads="1"/>
          </xdr:cNvSpPr>
        </xdr:nvSpPr>
        <xdr:spPr bwMode="auto">
          <a:xfrm>
            <a:off x="5937544" y="2429519"/>
            <a:ext cx="77425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IMPORTANTE</a:t>
            </a:r>
            <a:endParaRPr lang="es-ES" sz="1600" u="none"/>
          </a:p>
        </xdr:txBody>
      </xdr:sp>
      <xdr:sp macro="" textlink="">
        <xdr:nvSpPr>
          <xdr:cNvPr id="66" name="Rectangle 87">
            <a:extLst>
              <a:ext uri="{FF2B5EF4-FFF2-40B4-BE49-F238E27FC236}">
                <a16:creationId xmlns="" xmlns:a16="http://schemas.microsoft.com/office/drawing/2014/main" id="{00000000-0008-0000-0100-000042000000}"/>
              </a:ext>
            </a:extLst>
          </xdr:cNvPr>
          <xdr:cNvSpPr>
            <a:spLocks noChangeArrowheads="1"/>
          </xdr:cNvSpPr>
        </xdr:nvSpPr>
        <xdr:spPr bwMode="auto">
          <a:xfrm>
            <a:off x="5965274" y="2549205"/>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67" name="Rectangle 88">
            <a:extLst>
              <a:ext uri="{FF2B5EF4-FFF2-40B4-BE49-F238E27FC236}">
                <a16:creationId xmlns="" xmlns:a16="http://schemas.microsoft.com/office/drawing/2014/main" id="{00000000-0008-0000-0100-000043000000}"/>
              </a:ext>
            </a:extLst>
          </xdr:cNvPr>
          <xdr:cNvSpPr>
            <a:spLocks noChangeArrowheads="1"/>
          </xdr:cNvSpPr>
        </xdr:nvSpPr>
        <xdr:spPr bwMode="auto">
          <a:xfrm>
            <a:off x="5732353" y="2678662"/>
            <a:ext cx="1224694"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a:t>
            </a:r>
            <a:endParaRPr lang="es-ES" sz="1600" u="none"/>
          </a:p>
        </xdr:txBody>
      </xdr:sp>
      <xdr:sp macro="" textlink="">
        <xdr:nvSpPr>
          <xdr:cNvPr id="68" name="Rectangle 89">
            <a:extLst>
              <a:ext uri="{FF2B5EF4-FFF2-40B4-BE49-F238E27FC236}">
                <a16:creationId xmlns="" xmlns:a16="http://schemas.microsoft.com/office/drawing/2014/main" id="{00000000-0008-0000-0100-000044000000}"/>
              </a:ext>
            </a:extLst>
          </xdr:cNvPr>
          <xdr:cNvSpPr>
            <a:spLocks noChangeArrowheads="1"/>
          </xdr:cNvSpPr>
        </xdr:nvSpPr>
        <xdr:spPr bwMode="auto">
          <a:xfrm>
            <a:off x="5959964" y="2808118"/>
            <a:ext cx="772647"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CO" sz="800" u="none">
                <a:solidFill>
                  <a:srgbClr val="000000"/>
                </a:solidFill>
                <a:latin typeface="Verdana" pitchFamily="34" charset="0"/>
              </a:rPr>
              <a:t>transferencia</a:t>
            </a:r>
            <a:endParaRPr lang="es-ES" sz="1600" u="none"/>
          </a:p>
        </xdr:txBody>
      </xdr:sp>
      <xdr:sp macro="" textlink="">
        <xdr:nvSpPr>
          <xdr:cNvPr id="69" name="Rectangle 90">
            <a:extLst>
              <a:ext uri="{FF2B5EF4-FFF2-40B4-BE49-F238E27FC236}">
                <a16:creationId xmlns="" xmlns:a16="http://schemas.microsoft.com/office/drawing/2014/main" id="{00000000-0008-0000-0100-000045000000}"/>
              </a:ext>
            </a:extLst>
          </xdr:cNvPr>
          <xdr:cNvSpPr>
            <a:spLocks noChangeArrowheads="1"/>
          </xdr:cNvSpPr>
        </xdr:nvSpPr>
        <xdr:spPr bwMode="auto">
          <a:xfrm>
            <a:off x="6331787" y="2823504"/>
            <a:ext cx="65" cy="24293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endParaRPr lang="es-ES" sz="1600" u="none"/>
          </a:p>
        </xdr:txBody>
      </xdr:sp>
      <xdr:sp macro="" textlink="">
        <xdr:nvSpPr>
          <xdr:cNvPr id="70" name="Rectangle 91">
            <a:extLst>
              <a:ext uri="{FF2B5EF4-FFF2-40B4-BE49-F238E27FC236}">
                <a16:creationId xmlns="" xmlns:a16="http://schemas.microsoft.com/office/drawing/2014/main" id="{00000000-0008-0000-0100-000046000000}"/>
              </a:ext>
            </a:extLst>
          </xdr:cNvPr>
          <xdr:cNvSpPr>
            <a:spLocks noChangeArrowheads="1"/>
          </xdr:cNvSpPr>
        </xdr:nvSpPr>
        <xdr:spPr bwMode="auto">
          <a:xfrm>
            <a:off x="6313066" y="2818646"/>
            <a:ext cx="65" cy="24293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endParaRPr lang="es-ES" sz="1600" u="none"/>
          </a:p>
        </xdr:txBody>
      </xdr:sp>
      <xdr:sp macro="" textlink="">
        <xdr:nvSpPr>
          <xdr:cNvPr id="71" name="Rectangle 100">
            <a:extLst>
              <a:ext uri="{FF2B5EF4-FFF2-40B4-BE49-F238E27FC236}">
                <a16:creationId xmlns="" xmlns:a16="http://schemas.microsoft.com/office/drawing/2014/main" id="{00000000-0008-0000-0100-000047000000}"/>
              </a:ext>
            </a:extLst>
          </xdr:cNvPr>
          <xdr:cNvSpPr>
            <a:spLocks noChangeArrowheads="1"/>
          </xdr:cNvSpPr>
        </xdr:nvSpPr>
        <xdr:spPr bwMode="auto">
          <a:xfrm>
            <a:off x="1658629" y="4589367"/>
            <a:ext cx="584227"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Remoto</a:t>
            </a:r>
            <a:endParaRPr lang="es-ES" sz="1600" u="none">
              <a:solidFill>
                <a:srgbClr val="000080"/>
              </a:solidFill>
              <a:latin typeface="Arial" pitchFamily="34" charset="0"/>
            </a:endParaRPr>
          </a:p>
        </xdr:txBody>
      </xdr:sp>
      <xdr:sp macro="" textlink="">
        <xdr:nvSpPr>
          <xdr:cNvPr id="72" name="Rectangle 102">
            <a:extLst>
              <a:ext uri="{FF2B5EF4-FFF2-40B4-BE49-F238E27FC236}">
                <a16:creationId xmlns="" xmlns:a16="http://schemas.microsoft.com/office/drawing/2014/main" id="{00000000-0008-0000-0100-000048000000}"/>
              </a:ext>
            </a:extLst>
          </xdr:cNvPr>
          <xdr:cNvSpPr>
            <a:spLocks noChangeArrowheads="1"/>
          </xdr:cNvSpPr>
        </xdr:nvSpPr>
        <xdr:spPr bwMode="auto">
          <a:xfrm>
            <a:off x="2514106" y="1634731"/>
            <a:ext cx="7373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4</a:t>
            </a:r>
            <a:endParaRPr lang="es-ES" sz="1600" u="none"/>
          </a:p>
        </xdr:txBody>
      </xdr:sp>
      <xdr:sp macro="" textlink="">
        <xdr:nvSpPr>
          <xdr:cNvPr id="73" name="Rectangle 103">
            <a:extLst>
              <a:ext uri="{FF2B5EF4-FFF2-40B4-BE49-F238E27FC236}">
                <a16:creationId xmlns="" xmlns:a16="http://schemas.microsoft.com/office/drawing/2014/main" id="{00000000-0008-0000-0100-000049000000}"/>
              </a:ext>
            </a:extLst>
          </xdr:cNvPr>
          <xdr:cNvSpPr>
            <a:spLocks noChangeArrowheads="1"/>
          </xdr:cNvSpPr>
        </xdr:nvSpPr>
        <xdr:spPr bwMode="auto">
          <a:xfrm>
            <a:off x="2986391" y="1428737"/>
            <a:ext cx="668453"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TOLERABLE</a:t>
            </a:r>
            <a:endParaRPr lang="es-ES" sz="1600" u="none"/>
          </a:p>
        </xdr:txBody>
      </xdr:sp>
      <xdr:sp macro="" textlink="">
        <xdr:nvSpPr>
          <xdr:cNvPr id="74" name="Rectangle 106">
            <a:extLst>
              <a:ext uri="{FF2B5EF4-FFF2-40B4-BE49-F238E27FC236}">
                <a16:creationId xmlns="" xmlns:a16="http://schemas.microsoft.com/office/drawing/2014/main" id="{00000000-0008-0000-0100-00004A000000}"/>
              </a:ext>
            </a:extLst>
          </xdr:cNvPr>
          <xdr:cNvSpPr>
            <a:spLocks noChangeArrowheads="1"/>
          </xdr:cNvSpPr>
        </xdr:nvSpPr>
        <xdr:spPr bwMode="auto">
          <a:xfrm>
            <a:off x="2514106" y="3669845"/>
            <a:ext cx="7373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2</a:t>
            </a:r>
            <a:endParaRPr lang="es-ES" sz="1600" u="none"/>
          </a:p>
        </xdr:txBody>
      </xdr:sp>
      <xdr:sp macro="" textlink="">
        <xdr:nvSpPr>
          <xdr:cNvPr id="75" name="Rectangle 107">
            <a:extLst>
              <a:ext uri="{FF2B5EF4-FFF2-40B4-BE49-F238E27FC236}">
                <a16:creationId xmlns="" xmlns:a16="http://schemas.microsoft.com/office/drawing/2014/main" id="{00000000-0008-0000-0100-00004B000000}"/>
              </a:ext>
            </a:extLst>
          </xdr:cNvPr>
          <xdr:cNvSpPr>
            <a:spLocks noChangeArrowheads="1"/>
          </xdr:cNvSpPr>
        </xdr:nvSpPr>
        <xdr:spPr bwMode="auto">
          <a:xfrm>
            <a:off x="2993178" y="3536212"/>
            <a:ext cx="66524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ACEPTABLE</a:t>
            </a:r>
            <a:endParaRPr lang="es-ES" sz="1600" u="none"/>
          </a:p>
        </xdr:txBody>
      </xdr:sp>
      <xdr:sp macro="" textlink="">
        <xdr:nvSpPr>
          <xdr:cNvPr id="76" name="Rectangle 108">
            <a:extLst>
              <a:ext uri="{FF2B5EF4-FFF2-40B4-BE49-F238E27FC236}">
                <a16:creationId xmlns="" xmlns:a16="http://schemas.microsoft.com/office/drawing/2014/main" id="{00000000-0008-0000-0100-00004C000000}"/>
              </a:ext>
            </a:extLst>
          </xdr:cNvPr>
          <xdr:cNvSpPr>
            <a:spLocks noChangeArrowheads="1"/>
          </xdr:cNvSpPr>
        </xdr:nvSpPr>
        <xdr:spPr bwMode="auto">
          <a:xfrm>
            <a:off x="2746964" y="3665669"/>
            <a:ext cx="116378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continuar controles </a:t>
            </a:r>
            <a:endParaRPr lang="es-ES" sz="1600" u="none"/>
          </a:p>
        </xdr:txBody>
      </xdr:sp>
      <xdr:sp macro="" textlink="">
        <xdr:nvSpPr>
          <xdr:cNvPr id="77" name="Rectangle 109">
            <a:extLst>
              <a:ext uri="{FF2B5EF4-FFF2-40B4-BE49-F238E27FC236}">
                <a16:creationId xmlns="" xmlns:a16="http://schemas.microsoft.com/office/drawing/2014/main" id="{00000000-0008-0000-0100-00004D000000}"/>
              </a:ext>
            </a:extLst>
          </xdr:cNvPr>
          <xdr:cNvSpPr>
            <a:spLocks noChangeArrowheads="1"/>
          </xdr:cNvSpPr>
        </xdr:nvSpPr>
        <xdr:spPr bwMode="auto">
          <a:xfrm>
            <a:off x="2975211" y="3793732"/>
            <a:ext cx="681276"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 monitoreo</a:t>
            </a:r>
            <a:endParaRPr lang="es-ES" sz="1600" u="none"/>
          </a:p>
        </xdr:txBody>
      </xdr:sp>
      <xdr:sp macro="" textlink="">
        <xdr:nvSpPr>
          <xdr:cNvPr id="78" name="Rectangle 111">
            <a:extLst>
              <a:ext uri="{FF2B5EF4-FFF2-40B4-BE49-F238E27FC236}">
                <a16:creationId xmlns="" xmlns:a16="http://schemas.microsoft.com/office/drawing/2014/main" id="{00000000-0008-0000-0100-00004E000000}"/>
              </a:ext>
            </a:extLst>
          </xdr:cNvPr>
          <xdr:cNvSpPr>
            <a:spLocks noChangeArrowheads="1"/>
          </xdr:cNvSpPr>
        </xdr:nvSpPr>
        <xdr:spPr bwMode="auto">
          <a:xfrm>
            <a:off x="4400312" y="1435673"/>
            <a:ext cx="77425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IMPORTANTE</a:t>
            </a:r>
            <a:endParaRPr lang="es-ES" sz="1600" u="none"/>
          </a:p>
        </xdr:txBody>
      </xdr:sp>
      <xdr:sp macro="" textlink="">
        <xdr:nvSpPr>
          <xdr:cNvPr id="79" name="Rectangle 112">
            <a:extLst>
              <a:ext uri="{FF2B5EF4-FFF2-40B4-BE49-F238E27FC236}">
                <a16:creationId xmlns="" xmlns:a16="http://schemas.microsoft.com/office/drawing/2014/main" id="{00000000-0008-0000-0100-00004F000000}"/>
              </a:ext>
            </a:extLst>
          </xdr:cNvPr>
          <xdr:cNvSpPr>
            <a:spLocks noChangeArrowheads="1"/>
          </xdr:cNvSpPr>
        </xdr:nvSpPr>
        <xdr:spPr bwMode="auto">
          <a:xfrm>
            <a:off x="4428041" y="1565130"/>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80" name="Rectangle 113">
            <a:extLst>
              <a:ext uri="{FF2B5EF4-FFF2-40B4-BE49-F238E27FC236}">
                <a16:creationId xmlns="" xmlns:a16="http://schemas.microsoft.com/office/drawing/2014/main" id="{00000000-0008-0000-0100-000050000000}"/>
              </a:ext>
            </a:extLst>
          </xdr:cNvPr>
          <xdr:cNvSpPr>
            <a:spLocks noChangeArrowheads="1"/>
          </xdr:cNvSpPr>
        </xdr:nvSpPr>
        <xdr:spPr bwMode="auto">
          <a:xfrm>
            <a:off x="4162684" y="1694586"/>
            <a:ext cx="125996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 </a:t>
            </a:r>
            <a:endParaRPr lang="es-ES" sz="1600" u="none"/>
          </a:p>
        </xdr:txBody>
      </xdr:sp>
      <xdr:sp macro="" textlink="">
        <xdr:nvSpPr>
          <xdr:cNvPr id="81" name="Rectangle 114">
            <a:extLst>
              <a:ext uri="{FF2B5EF4-FFF2-40B4-BE49-F238E27FC236}">
                <a16:creationId xmlns="" xmlns:a16="http://schemas.microsoft.com/office/drawing/2014/main" id="{00000000-0008-0000-0100-000051000000}"/>
              </a:ext>
            </a:extLst>
          </xdr:cNvPr>
          <xdr:cNvSpPr>
            <a:spLocks noChangeArrowheads="1"/>
          </xdr:cNvSpPr>
        </xdr:nvSpPr>
        <xdr:spPr bwMode="auto">
          <a:xfrm>
            <a:off x="4397225" y="1824044"/>
            <a:ext cx="77264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transferencia</a:t>
            </a:r>
            <a:endParaRPr lang="es-ES" sz="1600" u="none"/>
          </a:p>
        </xdr:txBody>
      </xdr:sp>
      <xdr:sp macro="" textlink="">
        <xdr:nvSpPr>
          <xdr:cNvPr id="82" name="Rectangle 115">
            <a:extLst>
              <a:ext uri="{FF2B5EF4-FFF2-40B4-BE49-F238E27FC236}">
                <a16:creationId xmlns="" xmlns:a16="http://schemas.microsoft.com/office/drawing/2014/main" id="{00000000-0008-0000-0100-000052000000}"/>
              </a:ext>
            </a:extLst>
          </xdr:cNvPr>
          <xdr:cNvSpPr>
            <a:spLocks noChangeArrowheads="1"/>
          </xdr:cNvSpPr>
        </xdr:nvSpPr>
        <xdr:spPr bwMode="auto">
          <a:xfrm>
            <a:off x="5866307" y="1285860"/>
            <a:ext cx="923330"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SIGNIFICATIVO</a:t>
            </a:r>
            <a:endParaRPr lang="es-ES" sz="1600" u="none"/>
          </a:p>
        </xdr:txBody>
      </xdr:sp>
      <xdr:sp macro="" textlink="">
        <xdr:nvSpPr>
          <xdr:cNvPr id="83" name="Rectangle 123">
            <a:extLst>
              <a:ext uri="{FF2B5EF4-FFF2-40B4-BE49-F238E27FC236}">
                <a16:creationId xmlns="" xmlns:a16="http://schemas.microsoft.com/office/drawing/2014/main" id="{00000000-0008-0000-0100-000053000000}"/>
              </a:ext>
            </a:extLst>
          </xdr:cNvPr>
          <xdr:cNvSpPr>
            <a:spLocks noChangeArrowheads="1"/>
          </xdr:cNvSpPr>
        </xdr:nvSpPr>
        <xdr:spPr bwMode="auto">
          <a:xfrm>
            <a:off x="987358"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4" name="Rectangle 124">
            <a:extLst>
              <a:ext uri="{FF2B5EF4-FFF2-40B4-BE49-F238E27FC236}">
                <a16:creationId xmlns="" xmlns:a16="http://schemas.microsoft.com/office/drawing/2014/main" id="{00000000-0008-0000-0100-000054000000}"/>
              </a:ext>
            </a:extLst>
          </xdr:cNvPr>
          <xdr:cNvSpPr>
            <a:spLocks noChangeArrowheads="1"/>
          </xdr:cNvSpPr>
        </xdr:nvSpPr>
        <xdr:spPr bwMode="auto">
          <a:xfrm>
            <a:off x="1386499" y="1182328"/>
            <a:ext cx="5394"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5" name="Rectangle 125">
            <a:extLst>
              <a:ext uri="{FF2B5EF4-FFF2-40B4-BE49-F238E27FC236}">
                <a16:creationId xmlns="" xmlns:a16="http://schemas.microsoft.com/office/drawing/2014/main" id="{00000000-0008-0000-0100-000055000000}"/>
              </a:ext>
            </a:extLst>
          </xdr:cNvPr>
          <xdr:cNvSpPr>
            <a:spLocks noChangeArrowheads="1"/>
          </xdr:cNvSpPr>
        </xdr:nvSpPr>
        <xdr:spPr bwMode="auto">
          <a:xfrm>
            <a:off x="2445482"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6" name="Rectangle 126">
            <a:extLst>
              <a:ext uri="{FF2B5EF4-FFF2-40B4-BE49-F238E27FC236}">
                <a16:creationId xmlns="" xmlns:a16="http://schemas.microsoft.com/office/drawing/2014/main" id="{00000000-0008-0000-0100-000056000000}"/>
              </a:ext>
            </a:extLst>
          </xdr:cNvPr>
          <xdr:cNvSpPr>
            <a:spLocks noChangeArrowheads="1"/>
          </xdr:cNvSpPr>
        </xdr:nvSpPr>
        <xdr:spPr bwMode="auto">
          <a:xfrm>
            <a:off x="2652243" y="1182328"/>
            <a:ext cx="5394"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7" name="Rectangle 127">
            <a:extLst>
              <a:ext uri="{FF2B5EF4-FFF2-40B4-BE49-F238E27FC236}">
                <a16:creationId xmlns="" xmlns:a16="http://schemas.microsoft.com/office/drawing/2014/main" id="{00000000-0008-0000-0100-000057000000}"/>
              </a:ext>
            </a:extLst>
          </xdr:cNvPr>
          <xdr:cNvSpPr>
            <a:spLocks noChangeArrowheads="1"/>
          </xdr:cNvSpPr>
        </xdr:nvSpPr>
        <xdr:spPr bwMode="auto">
          <a:xfrm>
            <a:off x="4015076" y="1182328"/>
            <a:ext cx="5394"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8" name="Rectangle 128">
            <a:extLst>
              <a:ext uri="{FF2B5EF4-FFF2-40B4-BE49-F238E27FC236}">
                <a16:creationId xmlns="" xmlns:a16="http://schemas.microsoft.com/office/drawing/2014/main" id="{00000000-0008-0000-0100-000058000000}"/>
              </a:ext>
            </a:extLst>
          </xdr:cNvPr>
          <xdr:cNvSpPr>
            <a:spLocks noChangeArrowheads="1"/>
          </xdr:cNvSpPr>
        </xdr:nvSpPr>
        <xdr:spPr bwMode="auto">
          <a:xfrm>
            <a:off x="5588267"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9" name="Rectangle 129">
            <a:extLst>
              <a:ext uri="{FF2B5EF4-FFF2-40B4-BE49-F238E27FC236}">
                <a16:creationId xmlns="" xmlns:a16="http://schemas.microsoft.com/office/drawing/2014/main" id="{00000000-0008-0000-0100-000059000000}"/>
              </a:ext>
            </a:extLst>
          </xdr:cNvPr>
          <xdr:cNvSpPr>
            <a:spLocks noChangeArrowheads="1"/>
          </xdr:cNvSpPr>
        </xdr:nvSpPr>
        <xdr:spPr bwMode="auto">
          <a:xfrm>
            <a:off x="7085945"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0" name="Rectangle 132">
            <a:extLst>
              <a:ext uri="{FF2B5EF4-FFF2-40B4-BE49-F238E27FC236}">
                <a16:creationId xmlns="" xmlns:a16="http://schemas.microsoft.com/office/drawing/2014/main" id="{00000000-0008-0000-0100-00005A000000}"/>
              </a:ext>
            </a:extLst>
          </xdr:cNvPr>
          <xdr:cNvSpPr>
            <a:spLocks noChangeArrowheads="1"/>
          </xdr:cNvSpPr>
        </xdr:nvSpPr>
        <xdr:spPr bwMode="auto">
          <a:xfrm>
            <a:off x="8666328"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1" name="Rectangle 149">
            <a:extLst>
              <a:ext uri="{FF2B5EF4-FFF2-40B4-BE49-F238E27FC236}">
                <a16:creationId xmlns="" xmlns:a16="http://schemas.microsoft.com/office/drawing/2014/main" id="{00000000-0008-0000-0100-00005B000000}"/>
              </a:ext>
            </a:extLst>
          </xdr:cNvPr>
          <xdr:cNvSpPr>
            <a:spLocks noChangeArrowheads="1"/>
          </xdr:cNvSpPr>
        </xdr:nvSpPr>
        <xdr:spPr bwMode="auto">
          <a:xfrm>
            <a:off x="1778448" y="1182328"/>
            <a:ext cx="5394"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2" name="Line 164">
            <a:extLst>
              <a:ext uri="{FF2B5EF4-FFF2-40B4-BE49-F238E27FC236}">
                <a16:creationId xmlns="" xmlns:a16="http://schemas.microsoft.com/office/drawing/2014/main" id="{00000000-0008-0000-0100-00005C000000}"/>
              </a:ext>
            </a:extLst>
          </xdr:cNvPr>
          <xdr:cNvSpPr>
            <a:spLocks noChangeShapeType="1"/>
          </xdr:cNvSpPr>
        </xdr:nvSpPr>
        <xdr:spPr bwMode="auto">
          <a:xfrm>
            <a:off x="987358"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93" name="Rectangle 165">
            <a:extLst>
              <a:ext uri="{FF2B5EF4-FFF2-40B4-BE49-F238E27FC236}">
                <a16:creationId xmlns="" xmlns:a16="http://schemas.microsoft.com/office/drawing/2014/main" id="{00000000-0008-0000-0100-00005D000000}"/>
              </a:ext>
            </a:extLst>
          </xdr:cNvPr>
          <xdr:cNvSpPr>
            <a:spLocks noChangeArrowheads="1"/>
          </xdr:cNvSpPr>
        </xdr:nvSpPr>
        <xdr:spPr bwMode="auto">
          <a:xfrm>
            <a:off x="987358"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4" name="Line 166">
            <a:extLst>
              <a:ext uri="{FF2B5EF4-FFF2-40B4-BE49-F238E27FC236}">
                <a16:creationId xmlns="" xmlns:a16="http://schemas.microsoft.com/office/drawing/2014/main" id="{00000000-0008-0000-0100-00005E000000}"/>
              </a:ext>
            </a:extLst>
          </xdr:cNvPr>
          <xdr:cNvSpPr>
            <a:spLocks noChangeShapeType="1"/>
          </xdr:cNvSpPr>
        </xdr:nvSpPr>
        <xdr:spPr bwMode="auto">
          <a:xfrm>
            <a:off x="1386499"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95" name="Rectangle 167">
            <a:extLst>
              <a:ext uri="{FF2B5EF4-FFF2-40B4-BE49-F238E27FC236}">
                <a16:creationId xmlns="" xmlns:a16="http://schemas.microsoft.com/office/drawing/2014/main" id="{00000000-0008-0000-0100-00005F000000}"/>
              </a:ext>
            </a:extLst>
          </xdr:cNvPr>
          <xdr:cNvSpPr>
            <a:spLocks noChangeArrowheads="1"/>
          </xdr:cNvSpPr>
        </xdr:nvSpPr>
        <xdr:spPr bwMode="auto">
          <a:xfrm>
            <a:off x="1386499" y="5540702"/>
            <a:ext cx="5394"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6" name="Line 168">
            <a:extLst>
              <a:ext uri="{FF2B5EF4-FFF2-40B4-BE49-F238E27FC236}">
                <a16:creationId xmlns="" xmlns:a16="http://schemas.microsoft.com/office/drawing/2014/main" id="{00000000-0008-0000-0100-000060000000}"/>
              </a:ext>
            </a:extLst>
          </xdr:cNvPr>
          <xdr:cNvSpPr>
            <a:spLocks noChangeShapeType="1"/>
          </xdr:cNvSpPr>
        </xdr:nvSpPr>
        <xdr:spPr bwMode="auto">
          <a:xfrm>
            <a:off x="1778448"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97" name="Rectangle 169">
            <a:extLst>
              <a:ext uri="{FF2B5EF4-FFF2-40B4-BE49-F238E27FC236}">
                <a16:creationId xmlns="" xmlns:a16="http://schemas.microsoft.com/office/drawing/2014/main" id="{00000000-0008-0000-0100-000061000000}"/>
              </a:ext>
            </a:extLst>
          </xdr:cNvPr>
          <xdr:cNvSpPr>
            <a:spLocks noChangeArrowheads="1"/>
          </xdr:cNvSpPr>
        </xdr:nvSpPr>
        <xdr:spPr bwMode="auto">
          <a:xfrm>
            <a:off x="1778448" y="5540702"/>
            <a:ext cx="5394"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8" name="Line 170">
            <a:extLst>
              <a:ext uri="{FF2B5EF4-FFF2-40B4-BE49-F238E27FC236}">
                <a16:creationId xmlns="" xmlns:a16="http://schemas.microsoft.com/office/drawing/2014/main" id="{00000000-0008-0000-0100-000062000000}"/>
              </a:ext>
            </a:extLst>
          </xdr:cNvPr>
          <xdr:cNvSpPr>
            <a:spLocks noChangeShapeType="1"/>
          </xdr:cNvSpPr>
        </xdr:nvSpPr>
        <xdr:spPr bwMode="auto">
          <a:xfrm>
            <a:off x="2445482"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99" name="Rectangle 171">
            <a:extLst>
              <a:ext uri="{FF2B5EF4-FFF2-40B4-BE49-F238E27FC236}">
                <a16:creationId xmlns="" xmlns:a16="http://schemas.microsoft.com/office/drawing/2014/main" id="{00000000-0008-0000-0100-000063000000}"/>
              </a:ext>
            </a:extLst>
          </xdr:cNvPr>
          <xdr:cNvSpPr>
            <a:spLocks noChangeArrowheads="1"/>
          </xdr:cNvSpPr>
        </xdr:nvSpPr>
        <xdr:spPr bwMode="auto">
          <a:xfrm>
            <a:off x="2445482"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0" name="Line 172">
            <a:extLst>
              <a:ext uri="{FF2B5EF4-FFF2-40B4-BE49-F238E27FC236}">
                <a16:creationId xmlns="" xmlns:a16="http://schemas.microsoft.com/office/drawing/2014/main" id="{00000000-0008-0000-0100-000064000000}"/>
              </a:ext>
            </a:extLst>
          </xdr:cNvPr>
          <xdr:cNvSpPr>
            <a:spLocks noChangeShapeType="1"/>
          </xdr:cNvSpPr>
        </xdr:nvSpPr>
        <xdr:spPr bwMode="auto">
          <a:xfrm>
            <a:off x="2652243"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1" name="Rectangle 173">
            <a:extLst>
              <a:ext uri="{FF2B5EF4-FFF2-40B4-BE49-F238E27FC236}">
                <a16:creationId xmlns="" xmlns:a16="http://schemas.microsoft.com/office/drawing/2014/main" id="{00000000-0008-0000-0100-000065000000}"/>
              </a:ext>
            </a:extLst>
          </xdr:cNvPr>
          <xdr:cNvSpPr>
            <a:spLocks noChangeArrowheads="1"/>
          </xdr:cNvSpPr>
        </xdr:nvSpPr>
        <xdr:spPr bwMode="auto">
          <a:xfrm>
            <a:off x="2652243" y="5540702"/>
            <a:ext cx="5394"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2" name="Line 174">
            <a:extLst>
              <a:ext uri="{FF2B5EF4-FFF2-40B4-BE49-F238E27FC236}">
                <a16:creationId xmlns="" xmlns:a16="http://schemas.microsoft.com/office/drawing/2014/main" id="{00000000-0008-0000-0100-000066000000}"/>
              </a:ext>
            </a:extLst>
          </xdr:cNvPr>
          <xdr:cNvSpPr>
            <a:spLocks noChangeShapeType="1"/>
          </xdr:cNvSpPr>
        </xdr:nvSpPr>
        <xdr:spPr bwMode="auto">
          <a:xfrm>
            <a:off x="4015076"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3" name="Rectangle 175">
            <a:extLst>
              <a:ext uri="{FF2B5EF4-FFF2-40B4-BE49-F238E27FC236}">
                <a16:creationId xmlns="" xmlns:a16="http://schemas.microsoft.com/office/drawing/2014/main" id="{00000000-0008-0000-0100-000067000000}"/>
              </a:ext>
            </a:extLst>
          </xdr:cNvPr>
          <xdr:cNvSpPr>
            <a:spLocks noChangeArrowheads="1"/>
          </xdr:cNvSpPr>
        </xdr:nvSpPr>
        <xdr:spPr bwMode="auto">
          <a:xfrm>
            <a:off x="4015076" y="5540702"/>
            <a:ext cx="5394"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4" name="Line 176">
            <a:extLst>
              <a:ext uri="{FF2B5EF4-FFF2-40B4-BE49-F238E27FC236}">
                <a16:creationId xmlns="" xmlns:a16="http://schemas.microsoft.com/office/drawing/2014/main" id="{00000000-0008-0000-0100-000068000000}"/>
              </a:ext>
            </a:extLst>
          </xdr:cNvPr>
          <xdr:cNvSpPr>
            <a:spLocks noChangeShapeType="1"/>
          </xdr:cNvSpPr>
        </xdr:nvSpPr>
        <xdr:spPr bwMode="auto">
          <a:xfrm>
            <a:off x="5588267"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5" name="Rectangle 177">
            <a:extLst>
              <a:ext uri="{FF2B5EF4-FFF2-40B4-BE49-F238E27FC236}">
                <a16:creationId xmlns="" xmlns:a16="http://schemas.microsoft.com/office/drawing/2014/main" id="{00000000-0008-0000-0100-000069000000}"/>
              </a:ext>
            </a:extLst>
          </xdr:cNvPr>
          <xdr:cNvSpPr>
            <a:spLocks noChangeArrowheads="1"/>
          </xdr:cNvSpPr>
        </xdr:nvSpPr>
        <xdr:spPr bwMode="auto">
          <a:xfrm>
            <a:off x="5588267"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6" name="Line 178">
            <a:extLst>
              <a:ext uri="{FF2B5EF4-FFF2-40B4-BE49-F238E27FC236}">
                <a16:creationId xmlns="" xmlns:a16="http://schemas.microsoft.com/office/drawing/2014/main" id="{00000000-0008-0000-0100-00006A000000}"/>
              </a:ext>
            </a:extLst>
          </xdr:cNvPr>
          <xdr:cNvSpPr>
            <a:spLocks noChangeShapeType="1"/>
          </xdr:cNvSpPr>
        </xdr:nvSpPr>
        <xdr:spPr bwMode="auto">
          <a:xfrm>
            <a:off x="7085945"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7" name="Rectangle 179">
            <a:extLst>
              <a:ext uri="{FF2B5EF4-FFF2-40B4-BE49-F238E27FC236}">
                <a16:creationId xmlns="" xmlns:a16="http://schemas.microsoft.com/office/drawing/2014/main" id="{00000000-0008-0000-0100-00006B000000}"/>
              </a:ext>
            </a:extLst>
          </xdr:cNvPr>
          <xdr:cNvSpPr>
            <a:spLocks noChangeArrowheads="1"/>
          </xdr:cNvSpPr>
        </xdr:nvSpPr>
        <xdr:spPr bwMode="auto">
          <a:xfrm>
            <a:off x="7085945"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8" name="Line 180">
            <a:extLst>
              <a:ext uri="{FF2B5EF4-FFF2-40B4-BE49-F238E27FC236}">
                <a16:creationId xmlns="" xmlns:a16="http://schemas.microsoft.com/office/drawing/2014/main" id="{00000000-0008-0000-0100-00006C000000}"/>
              </a:ext>
            </a:extLst>
          </xdr:cNvPr>
          <xdr:cNvSpPr>
            <a:spLocks noChangeShapeType="1"/>
          </xdr:cNvSpPr>
        </xdr:nvSpPr>
        <xdr:spPr bwMode="auto">
          <a:xfrm>
            <a:off x="8666328"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9" name="Rectangle 181">
            <a:extLst>
              <a:ext uri="{FF2B5EF4-FFF2-40B4-BE49-F238E27FC236}">
                <a16:creationId xmlns="" xmlns:a16="http://schemas.microsoft.com/office/drawing/2014/main" id="{00000000-0008-0000-0100-00006D000000}"/>
              </a:ext>
            </a:extLst>
          </xdr:cNvPr>
          <xdr:cNvSpPr>
            <a:spLocks noChangeArrowheads="1"/>
          </xdr:cNvSpPr>
        </xdr:nvSpPr>
        <xdr:spPr bwMode="auto">
          <a:xfrm>
            <a:off x="8666328"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0" name="Line 182">
            <a:extLst>
              <a:ext uri="{FF2B5EF4-FFF2-40B4-BE49-F238E27FC236}">
                <a16:creationId xmlns="" xmlns:a16="http://schemas.microsoft.com/office/drawing/2014/main" id="{00000000-0008-0000-0100-00006E000000}"/>
              </a:ext>
            </a:extLst>
          </xdr:cNvPr>
          <xdr:cNvSpPr>
            <a:spLocks noChangeShapeType="1"/>
          </xdr:cNvSpPr>
        </xdr:nvSpPr>
        <xdr:spPr bwMode="auto">
          <a:xfrm>
            <a:off x="8673519" y="1182328"/>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1" name="Rectangle 183">
            <a:extLst>
              <a:ext uri="{FF2B5EF4-FFF2-40B4-BE49-F238E27FC236}">
                <a16:creationId xmlns="" xmlns:a16="http://schemas.microsoft.com/office/drawing/2014/main" id="{00000000-0008-0000-0100-00006F000000}"/>
              </a:ext>
            </a:extLst>
          </xdr:cNvPr>
          <xdr:cNvSpPr>
            <a:spLocks noChangeArrowheads="1"/>
          </xdr:cNvSpPr>
        </xdr:nvSpPr>
        <xdr:spPr bwMode="auto">
          <a:xfrm>
            <a:off x="8673519" y="1182328"/>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2" name="Line 184">
            <a:extLst>
              <a:ext uri="{FF2B5EF4-FFF2-40B4-BE49-F238E27FC236}">
                <a16:creationId xmlns="" xmlns:a16="http://schemas.microsoft.com/office/drawing/2014/main" id="{00000000-0008-0000-0100-000070000000}"/>
              </a:ext>
            </a:extLst>
          </xdr:cNvPr>
          <xdr:cNvSpPr>
            <a:spLocks noChangeShapeType="1"/>
          </xdr:cNvSpPr>
        </xdr:nvSpPr>
        <xdr:spPr bwMode="auto">
          <a:xfrm>
            <a:off x="8673519" y="150947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3" name="Rectangle 185">
            <a:extLst>
              <a:ext uri="{FF2B5EF4-FFF2-40B4-BE49-F238E27FC236}">
                <a16:creationId xmlns="" xmlns:a16="http://schemas.microsoft.com/office/drawing/2014/main" id="{00000000-0008-0000-0100-000071000000}"/>
              </a:ext>
            </a:extLst>
          </xdr:cNvPr>
          <xdr:cNvSpPr>
            <a:spLocks noChangeArrowheads="1"/>
          </xdr:cNvSpPr>
        </xdr:nvSpPr>
        <xdr:spPr bwMode="auto">
          <a:xfrm>
            <a:off x="8673519" y="1509472"/>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4" name="Line 186">
            <a:extLst>
              <a:ext uri="{FF2B5EF4-FFF2-40B4-BE49-F238E27FC236}">
                <a16:creationId xmlns="" xmlns:a16="http://schemas.microsoft.com/office/drawing/2014/main" id="{00000000-0008-0000-0100-000072000000}"/>
              </a:ext>
            </a:extLst>
          </xdr:cNvPr>
          <xdr:cNvSpPr>
            <a:spLocks noChangeShapeType="1"/>
          </xdr:cNvSpPr>
        </xdr:nvSpPr>
        <xdr:spPr bwMode="auto">
          <a:xfrm>
            <a:off x="8673519" y="2060707"/>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5" name="Rectangle 187">
            <a:extLst>
              <a:ext uri="{FF2B5EF4-FFF2-40B4-BE49-F238E27FC236}">
                <a16:creationId xmlns="" xmlns:a16="http://schemas.microsoft.com/office/drawing/2014/main" id="{00000000-0008-0000-0100-000073000000}"/>
              </a:ext>
            </a:extLst>
          </xdr:cNvPr>
          <xdr:cNvSpPr>
            <a:spLocks noChangeArrowheads="1"/>
          </xdr:cNvSpPr>
        </xdr:nvSpPr>
        <xdr:spPr bwMode="auto">
          <a:xfrm>
            <a:off x="8673519" y="2060707"/>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6" name="Line 192">
            <a:extLst>
              <a:ext uri="{FF2B5EF4-FFF2-40B4-BE49-F238E27FC236}">
                <a16:creationId xmlns="" xmlns:a16="http://schemas.microsoft.com/office/drawing/2014/main" id="{00000000-0008-0000-0100-000074000000}"/>
              </a:ext>
            </a:extLst>
          </xdr:cNvPr>
          <xdr:cNvSpPr>
            <a:spLocks noChangeShapeType="1"/>
          </xdr:cNvSpPr>
        </xdr:nvSpPr>
        <xdr:spPr bwMode="auto">
          <a:xfrm>
            <a:off x="8673519" y="3804869"/>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7" name="Rectangle 193">
            <a:extLst>
              <a:ext uri="{FF2B5EF4-FFF2-40B4-BE49-F238E27FC236}">
                <a16:creationId xmlns="" xmlns:a16="http://schemas.microsoft.com/office/drawing/2014/main" id="{00000000-0008-0000-0100-000075000000}"/>
              </a:ext>
            </a:extLst>
          </xdr:cNvPr>
          <xdr:cNvSpPr>
            <a:spLocks noChangeArrowheads="1"/>
          </xdr:cNvSpPr>
        </xdr:nvSpPr>
        <xdr:spPr bwMode="auto">
          <a:xfrm>
            <a:off x="8673519" y="3804869"/>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8" name="Line 194">
            <a:extLst>
              <a:ext uri="{FF2B5EF4-FFF2-40B4-BE49-F238E27FC236}">
                <a16:creationId xmlns="" xmlns:a16="http://schemas.microsoft.com/office/drawing/2014/main" id="{00000000-0008-0000-0100-000076000000}"/>
              </a:ext>
            </a:extLst>
          </xdr:cNvPr>
          <xdr:cNvSpPr>
            <a:spLocks noChangeShapeType="1"/>
          </xdr:cNvSpPr>
        </xdr:nvSpPr>
        <xdr:spPr bwMode="auto">
          <a:xfrm>
            <a:off x="8673519" y="4272584"/>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9" name="Rectangle 195">
            <a:extLst>
              <a:ext uri="{FF2B5EF4-FFF2-40B4-BE49-F238E27FC236}">
                <a16:creationId xmlns="" xmlns:a16="http://schemas.microsoft.com/office/drawing/2014/main" id="{00000000-0008-0000-0100-000077000000}"/>
              </a:ext>
            </a:extLst>
          </xdr:cNvPr>
          <xdr:cNvSpPr>
            <a:spLocks noChangeArrowheads="1"/>
          </xdr:cNvSpPr>
        </xdr:nvSpPr>
        <xdr:spPr bwMode="auto">
          <a:xfrm>
            <a:off x="8673519" y="4272584"/>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0" name="Line 196">
            <a:extLst>
              <a:ext uri="{FF2B5EF4-FFF2-40B4-BE49-F238E27FC236}">
                <a16:creationId xmlns="" xmlns:a16="http://schemas.microsoft.com/office/drawing/2014/main" id="{00000000-0008-0000-0100-000078000000}"/>
              </a:ext>
            </a:extLst>
          </xdr:cNvPr>
          <xdr:cNvSpPr>
            <a:spLocks noChangeShapeType="1"/>
          </xdr:cNvSpPr>
        </xdr:nvSpPr>
        <xdr:spPr bwMode="auto">
          <a:xfrm>
            <a:off x="8673519" y="4690186"/>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1" name="Rectangle 197">
            <a:extLst>
              <a:ext uri="{FF2B5EF4-FFF2-40B4-BE49-F238E27FC236}">
                <a16:creationId xmlns="" xmlns:a16="http://schemas.microsoft.com/office/drawing/2014/main" id="{00000000-0008-0000-0100-000079000000}"/>
              </a:ext>
            </a:extLst>
          </xdr:cNvPr>
          <xdr:cNvSpPr>
            <a:spLocks noChangeArrowheads="1"/>
          </xdr:cNvSpPr>
        </xdr:nvSpPr>
        <xdr:spPr bwMode="auto">
          <a:xfrm>
            <a:off x="8673519" y="4690186"/>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2" name="Line 198">
            <a:extLst>
              <a:ext uri="{FF2B5EF4-FFF2-40B4-BE49-F238E27FC236}">
                <a16:creationId xmlns="" xmlns:a16="http://schemas.microsoft.com/office/drawing/2014/main" id="{00000000-0008-0000-0100-00007A000000}"/>
              </a:ext>
            </a:extLst>
          </xdr:cNvPr>
          <xdr:cNvSpPr>
            <a:spLocks noChangeShapeType="1"/>
          </xdr:cNvSpPr>
        </xdr:nvSpPr>
        <xdr:spPr bwMode="auto">
          <a:xfrm>
            <a:off x="8673519" y="5057676"/>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3" name="Rectangle 199">
            <a:extLst>
              <a:ext uri="{FF2B5EF4-FFF2-40B4-BE49-F238E27FC236}">
                <a16:creationId xmlns="" xmlns:a16="http://schemas.microsoft.com/office/drawing/2014/main" id="{00000000-0008-0000-0100-00007B000000}"/>
              </a:ext>
            </a:extLst>
          </xdr:cNvPr>
          <xdr:cNvSpPr>
            <a:spLocks noChangeArrowheads="1"/>
          </xdr:cNvSpPr>
        </xdr:nvSpPr>
        <xdr:spPr bwMode="auto">
          <a:xfrm>
            <a:off x="8673519" y="5057676"/>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4" name="Line 200">
            <a:extLst>
              <a:ext uri="{FF2B5EF4-FFF2-40B4-BE49-F238E27FC236}">
                <a16:creationId xmlns="" xmlns:a16="http://schemas.microsoft.com/office/drawing/2014/main" id="{00000000-0008-0000-0100-00007C000000}"/>
              </a:ext>
            </a:extLst>
          </xdr:cNvPr>
          <xdr:cNvSpPr>
            <a:spLocks noChangeShapeType="1"/>
          </xdr:cNvSpPr>
        </xdr:nvSpPr>
        <xdr:spPr bwMode="auto">
          <a:xfrm>
            <a:off x="8673519" y="5266565"/>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5" name="Rectangle 201">
            <a:extLst>
              <a:ext uri="{FF2B5EF4-FFF2-40B4-BE49-F238E27FC236}">
                <a16:creationId xmlns="" xmlns:a16="http://schemas.microsoft.com/office/drawing/2014/main" id="{00000000-0008-0000-0100-00007D000000}"/>
              </a:ext>
            </a:extLst>
          </xdr:cNvPr>
          <xdr:cNvSpPr>
            <a:spLocks noChangeArrowheads="1"/>
          </xdr:cNvSpPr>
        </xdr:nvSpPr>
        <xdr:spPr bwMode="auto">
          <a:xfrm>
            <a:off x="8673519" y="5266565"/>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6" name="Line 202">
            <a:extLst>
              <a:ext uri="{FF2B5EF4-FFF2-40B4-BE49-F238E27FC236}">
                <a16:creationId xmlns="" xmlns:a16="http://schemas.microsoft.com/office/drawing/2014/main" id="{00000000-0008-0000-0100-00007E000000}"/>
              </a:ext>
            </a:extLst>
          </xdr:cNvPr>
          <xdr:cNvSpPr>
            <a:spLocks noChangeShapeType="1"/>
          </xdr:cNvSpPr>
        </xdr:nvSpPr>
        <xdr:spPr bwMode="auto">
          <a:xfrm>
            <a:off x="8673519" y="5415510"/>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7" name="Rectangle 203">
            <a:extLst>
              <a:ext uri="{FF2B5EF4-FFF2-40B4-BE49-F238E27FC236}">
                <a16:creationId xmlns="" xmlns:a16="http://schemas.microsoft.com/office/drawing/2014/main" id="{00000000-0008-0000-0100-00007F000000}"/>
              </a:ext>
            </a:extLst>
          </xdr:cNvPr>
          <xdr:cNvSpPr>
            <a:spLocks noChangeArrowheads="1"/>
          </xdr:cNvSpPr>
        </xdr:nvSpPr>
        <xdr:spPr bwMode="auto">
          <a:xfrm>
            <a:off x="8673519" y="5415510"/>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8" name="Line 204">
            <a:extLst>
              <a:ext uri="{FF2B5EF4-FFF2-40B4-BE49-F238E27FC236}">
                <a16:creationId xmlns="" xmlns:a16="http://schemas.microsoft.com/office/drawing/2014/main" id="{00000000-0008-0000-0100-000080000000}"/>
              </a:ext>
            </a:extLst>
          </xdr:cNvPr>
          <xdr:cNvSpPr>
            <a:spLocks noChangeShapeType="1"/>
          </xdr:cNvSpPr>
        </xdr:nvSpPr>
        <xdr:spPr bwMode="auto">
          <a:xfrm>
            <a:off x="8673519" y="5535134"/>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9" name="Rectangle 205">
            <a:extLst>
              <a:ext uri="{FF2B5EF4-FFF2-40B4-BE49-F238E27FC236}">
                <a16:creationId xmlns="" xmlns:a16="http://schemas.microsoft.com/office/drawing/2014/main" id="{00000000-0008-0000-0100-000081000000}"/>
              </a:ext>
            </a:extLst>
          </xdr:cNvPr>
          <xdr:cNvSpPr>
            <a:spLocks noChangeArrowheads="1"/>
          </xdr:cNvSpPr>
        </xdr:nvSpPr>
        <xdr:spPr bwMode="auto">
          <a:xfrm>
            <a:off x="8673519" y="5535134"/>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30" name="Freeform 216">
            <a:extLst>
              <a:ext uri="{FF2B5EF4-FFF2-40B4-BE49-F238E27FC236}">
                <a16:creationId xmlns="" xmlns:a16="http://schemas.microsoft.com/office/drawing/2014/main" id="{00000000-0008-0000-0100-000082000000}"/>
              </a:ext>
            </a:extLst>
          </xdr:cNvPr>
          <xdr:cNvSpPr>
            <a:spLocks noEditPoints="1"/>
          </xdr:cNvSpPr>
        </xdr:nvSpPr>
        <xdr:spPr bwMode="auto">
          <a:xfrm>
            <a:off x="5432378" y="1080681"/>
            <a:ext cx="268327" cy="1141477"/>
          </a:xfrm>
          <a:custGeom>
            <a:avLst/>
            <a:gdLst>
              <a:gd name="T0" fmla="*/ 50 w 79"/>
              <a:gd name="T1" fmla="*/ 17 h 768"/>
              <a:gd name="T2" fmla="*/ 50 w 79"/>
              <a:gd name="T3" fmla="*/ 768 h 768"/>
              <a:gd name="T4" fmla="*/ 32 w 79"/>
              <a:gd name="T5" fmla="*/ 768 h 768"/>
              <a:gd name="T6" fmla="*/ 32 w 79"/>
              <a:gd name="T7" fmla="*/ 17 h 768"/>
              <a:gd name="T8" fmla="*/ 50 w 79"/>
              <a:gd name="T9" fmla="*/ 17 h 768"/>
              <a:gd name="T10" fmla="*/ 0 w 79"/>
              <a:gd name="T11" fmla="*/ 67 h 768"/>
              <a:gd name="T12" fmla="*/ 40 w 79"/>
              <a:gd name="T13" fmla="*/ 0 h 768"/>
              <a:gd name="T14" fmla="*/ 79 w 79"/>
              <a:gd name="T15" fmla="*/ 67 h 768"/>
              <a:gd name="T16" fmla="*/ 79 w 79"/>
              <a:gd name="T17" fmla="*/ 75 h 768"/>
              <a:gd name="T18" fmla="*/ 75 w 79"/>
              <a:gd name="T19" fmla="*/ 78 h 768"/>
              <a:gd name="T20" fmla="*/ 68 w 79"/>
              <a:gd name="T21" fmla="*/ 78 h 768"/>
              <a:gd name="T22" fmla="*/ 65 w 79"/>
              <a:gd name="T23" fmla="*/ 75 h 768"/>
              <a:gd name="T24" fmla="*/ 32 w 79"/>
              <a:gd name="T25" fmla="*/ 21 h 768"/>
              <a:gd name="T26" fmla="*/ 47 w 79"/>
              <a:gd name="T27" fmla="*/ 21 h 768"/>
              <a:gd name="T28" fmla="*/ 15 w 79"/>
              <a:gd name="T29" fmla="*/ 75 h 768"/>
              <a:gd name="T30" fmla="*/ 11 w 79"/>
              <a:gd name="T31" fmla="*/ 78 h 768"/>
              <a:gd name="T32" fmla="*/ 4 w 79"/>
              <a:gd name="T33" fmla="*/ 78 h 768"/>
              <a:gd name="T34" fmla="*/ 0 w 79"/>
              <a:gd name="T35" fmla="*/ 75 h 768"/>
              <a:gd name="T36" fmla="*/ 0 w 79"/>
              <a:gd name="T37" fmla="*/ 67 h 768"/>
              <a:gd name="T38" fmla="*/ 0 w 79"/>
              <a:gd name="T39" fmla="*/ 67 h 76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79"/>
              <a:gd name="T61" fmla="*/ 0 h 768"/>
              <a:gd name="T62" fmla="*/ 79 w 79"/>
              <a:gd name="T63" fmla="*/ 768 h 76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79" h="768">
                <a:moveTo>
                  <a:pt x="50" y="17"/>
                </a:moveTo>
                <a:lnTo>
                  <a:pt x="50" y="768"/>
                </a:lnTo>
                <a:lnTo>
                  <a:pt x="32" y="768"/>
                </a:lnTo>
                <a:lnTo>
                  <a:pt x="32" y="17"/>
                </a:lnTo>
                <a:lnTo>
                  <a:pt x="50" y="17"/>
                </a:lnTo>
                <a:close/>
                <a:moveTo>
                  <a:pt x="0" y="67"/>
                </a:moveTo>
                <a:lnTo>
                  <a:pt x="40" y="0"/>
                </a:lnTo>
                <a:lnTo>
                  <a:pt x="79" y="67"/>
                </a:lnTo>
                <a:lnTo>
                  <a:pt x="79" y="75"/>
                </a:lnTo>
                <a:lnTo>
                  <a:pt x="75" y="78"/>
                </a:lnTo>
                <a:lnTo>
                  <a:pt x="68" y="78"/>
                </a:lnTo>
                <a:lnTo>
                  <a:pt x="65" y="75"/>
                </a:lnTo>
                <a:lnTo>
                  <a:pt x="32" y="21"/>
                </a:lnTo>
                <a:lnTo>
                  <a:pt x="47" y="21"/>
                </a:lnTo>
                <a:lnTo>
                  <a:pt x="15" y="75"/>
                </a:lnTo>
                <a:lnTo>
                  <a:pt x="11" y="78"/>
                </a:lnTo>
                <a:lnTo>
                  <a:pt x="4" y="78"/>
                </a:lnTo>
                <a:lnTo>
                  <a:pt x="0" y="75"/>
                </a:lnTo>
                <a:lnTo>
                  <a:pt x="0" y="67"/>
                </a:lnTo>
                <a:close/>
              </a:path>
            </a:pathLst>
          </a:custGeom>
          <a:solidFill>
            <a:srgbClr val="000000"/>
          </a:solidFill>
          <a:ln w="0">
            <a:solidFill>
              <a:srgbClr val="000000"/>
            </a:solidFill>
            <a:prstDash val="solid"/>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31" name="Rectangle 217">
            <a:extLst>
              <a:ext uri="{FF2B5EF4-FFF2-40B4-BE49-F238E27FC236}">
                <a16:creationId xmlns="" xmlns:a16="http://schemas.microsoft.com/office/drawing/2014/main" id="{00000000-0008-0000-0100-000083000000}"/>
              </a:ext>
            </a:extLst>
          </xdr:cNvPr>
          <xdr:cNvSpPr>
            <a:spLocks noChangeArrowheads="1"/>
          </xdr:cNvSpPr>
        </xdr:nvSpPr>
        <xdr:spPr bwMode="auto">
          <a:xfrm>
            <a:off x="5543317" y="2205524"/>
            <a:ext cx="1526117" cy="46344"/>
          </a:xfrm>
          <a:prstGeom prst="rect">
            <a:avLst/>
          </a:prstGeom>
          <a:solidFill>
            <a:srgbClr val="000000"/>
          </a:solidFill>
          <a:ln w="0">
            <a:solidFill>
              <a:srgbClr val="000000"/>
            </a:solid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32" name="Freeform 219">
            <a:extLst>
              <a:ext uri="{FF2B5EF4-FFF2-40B4-BE49-F238E27FC236}">
                <a16:creationId xmlns="" xmlns:a16="http://schemas.microsoft.com/office/drawing/2014/main" id="{00000000-0008-0000-0100-000084000000}"/>
              </a:ext>
            </a:extLst>
          </xdr:cNvPr>
          <xdr:cNvSpPr>
            <a:spLocks noEditPoints="1"/>
          </xdr:cNvSpPr>
        </xdr:nvSpPr>
        <xdr:spPr bwMode="auto">
          <a:xfrm>
            <a:off x="7069435" y="3071810"/>
            <a:ext cx="1788845" cy="185007"/>
          </a:xfrm>
          <a:custGeom>
            <a:avLst/>
            <a:gdLst>
              <a:gd name="T0" fmla="*/ 0 w 919"/>
              <a:gd name="T1" fmla="*/ 39 h 78"/>
              <a:gd name="T2" fmla="*/ 901 w 919"/>
              <a:gd name="T3" fmla="*/ 32 h 78"/>
              <a:gd name="T4" fmla="*/ 901 w 919"/>
              <a:gd name="T5" fmla="*/ 50 h 78"/>
              <a:gd name="T6" fmla="*/ 0 w 919"/>
              <a:gd name="T7" fmla="*/ 57 h 78"/>
              <a:gd name="T8" fmla="*/ 0 w 919"/>
              <a:gd name="T9" fmla="*/ 39 h 78"/>
              <a:gd name="T10" fmla="*/ 851 w 919"/>
              <a:gd name="T11" fmla="*/ 0 h 78"/>
              <a:gd name="T12" fmla="*/ 919 w 919"/>
              <a:gd name="T13" fmla="*/ 39 h 78"/>
              <a:gd name="T14" fmla="*/ 851 w 919"/>
              <a:gd name="T15" fmla="*/ 78 h 78"/>
              <a:gd name="T16" fmla="*/ 844 w 919"/>
              <a:gd name="T17" fmla="*/ 78 h 78"/>
              <a:gd name="T18" fmla="*/ 840 w 919"/>
              <a:gd name="T19" fmla="*/ 75 h 78"/>
              <a:gd name="T20" fmla="*/ 837 w 919"/>
              <a:gd name="T21" fmla="*/ 68 h 78"/>
              <a:gd name="T22" fmla="*/ 840 w 919"/>
              <a:gd name="T23" fmla="*/ 64 h 78"/>
              <a:gd name="T24" fmla="*/ 894 w 919"/>
              <a:gd name="T25" fmla="*/ 32 h 78"/>
              <a:gd name="T26" fmla="*/ 894 w 919"/>
              <a:gd name="T27" fmla="*/ 46 h 78"/>
              <a:gd name="T28" fmla="*/ 840 w 919"/>
              <a:gd name="T29" fmla="*/ 18 h 78"/>
              <a:gd name="T30" fmla="*/ 837 w 919"/>
              <a:gd name="T31" fmla="*/ 10 h 78"/>
              <a:gd name="T32" fmla="*/ 837 w 919"/>
              <a:gd name="T33" fmla="*/ 3 h 78"/>
              <a:gd name="T34" fmla="*/ 844 w 919"/>
              <a:gd name="T35" fmla="*/ 0 h 78"/>
              <a:gd name="T36" fmla="*/ 851 w 919"/>
              <a:gd name="T37" fmla="*/ 0 h 78"/>
              <a:gd name="T38" fmla="*/ 851 w 919"/>
              <a:gd name="T39" fmla="*/ 0 h 7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919"/>
              <a:gd name="T61" fmla="*/ 0 h 78"/>
              <a:gd name="T62" fmla="*/ 919 w 919"/>
              <a:gd name="T63" fmla="*/ 78 h 7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919" h="78">
                <a:moveTo>
                  <a:pt x="0" y="39"/>
                </a:moveTo>
                <a:lnTo>
                  <a:pt x="901" y="32"/>
                </a:lnTo>
                <a:lnTo>
                  <a:pt x="901" y="50"/>
                </a:lnTo>
                <a:lnTo>
                  <a:pt x="0" y="57"/>
                </a:lnTo>
                <a:lnTo>
                  <a:pt x="0" y="39"/>
                </a:lnTo>
                <a:close/>
                <a:moveTo>
                  <a:pt x="851" y="0"/>
                </a:moveTo>
                <a:lnTo>
                  <a:pt x="919" y="39"/>
                </a:lnTo>
                <a:lnTo>
                  <a:pt x="851" y="78"/>
                </a:lnTo>
                <a:lnTo>
                  <a:pt x="844" y="78"/>
                </a:lnTo>
                <a:lnTo>
                  <a:pt x="840" y="75"/>
                </a:lnTo>
                <a:lnTo>
                  <a:pt x="837" y="68"/>
                </a:lnTo>
                <a:lnTo>
                  <a:pt x="840" y="64"/>
                </a:lnTo>
                <a:lnTo>
                  <a:pt x="894" y="32"/>
                </a:lnTo>
                <a:lnTo>
                  <a:pt x="894" y="46"/>
                </a:lnTo>
                <a:lnTo>
                  <a:pt x="840" y="18"/>
                </a:lnTo>
                <a:lnTo>
                  <a:pt x="837" y="10"/>
                </a:lnTo>
                <a:lnTo>
                  <a:pt x="837" y="3"/>
                </a:lnTo>
                <a:lnTo>
                  <a:pt x="844" y="0"/>
                </a:lnTo>
                <a:lnTo>
                  <a:pt x="851" y="0"/>
                </a:lnTo>
                <a:close/>
              </a:path>
            </a:pathLst>
          </a:custGeom>
          <a:solidFill>
            <a:srgbClr val="000000"/>
          </a:solidFill>
          <a:ln w="0">
            <a:solidFill>
              <a:srgbClr val="000000"/>
            </a:solidFill>
            <a:prstDash val="solid"/>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33" name="Rectangle 64">
            <a:extLst>
              <a:ext uri="{FF2B5EF4-FFF2-40B4-BE49-F238E27FC236}">
                <a16:creationId xmlns="" xmlns:a16="http://schemas.microsoft.com/office/drawing/2014/main" id="{00000000-0008-0000-0100-000085000000}"/>
              </a:ext>
            </a:extLst>
          </xdr:cNvPr>
          <xdr:cNvSpPr>
            <a:spLocks noChangeArrowheads="1"/>
          </xdr:cNvSpPr>
        </xdr:nvSpPr>
        <xdr:spPr bwMode="auto">
          <a:xfrm>
            <a:off x="4143372" y="2697246"/>
            <a:ext cx="117500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a:t>
            </a:r>
            <a:endParaRPr lang="es-ES" sz="1600" u="none"/>
          </a:p>
        </xdr:txBody>
      </xdr:sp>
      <xdr:sp macro="" textlink="">
        <xdr:nvSpPr>
          <xdr:cNvPr id="134" name="Rectangle 65">
            <a:extLst>
              <a:ext uri="{FF2B5EF4-FFF2-40B4-BE49-F238E27FC236}">
                <a16:creationId xmlns="" xmlns:a16="http://schemas.microsoft.com/office/drawing/2014/main" id="{00000000-0008-0000-0100-000086000000}"/>
              </a:ext>
            </a:extLst>
          </xdr:cNvPr>
          <xdr:cNvSpPr>
            <a:spLocks noChangeArrowheads="1"/>
          </xdr:cNvSpPr>
        </xdr:nvSpPr>
        <xdr:spPr bwMode="auto">
          <a:xfrm>
            <a:off x="4201110" y="2826702"/>
            <a:ext cx="1155766"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planes contingencia</a:t>
            </a:r>
            <a:endParaRPr lang="es-ES" sz="1600" u="none"/>
          </a:p>
        </xdr:txBody>
      </xdr:sp>
      <xdr:sp macro="" textlink="">
        <xdr:nvSpPr>
          <xdr:cNvPr id="135" name="Rectangle 217">
            <a:extLst>
              <a:ext uri="{FF2B5EF4-FFF2-40B4-BE49-F238E27FC236}">
                <a16:creationId xmlns="" xmlns:a16="http://schemas.microsoft.com/office/drawing/2014/main" id="{00000000-0008-0000-0100-000087000000}"/>
              </a:ext>
            </a:extLst>
          </xdr:cNvPr>
          <xdr:cNvSpPr>
            <a:spLocks noChangeArrowheads="1"/>
          </xdr:cNvSpPr>
        </xdr:nvSpPr>
        <xdr:spPr bwMode="auto">
          <a:xfrm rot="5400000">
            <a:off x="6616386" y="2670435"/>
            <a:ext cx="963336" cy="57241"/>
          </a:xfrm>
          <a:prstGeom prst="rect">
            <a:avLst/>
          </a:prstGeom>
          <a:solidFill>
            <a:srgbClr val="000000"/>
          </a:solidFill>
          <a:ln w="0">
            <a:solidFill>
              <a:srgbClr val="000000"/>
            </a:solid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grpSp>
        <xdr:nvGrpSpPr>
          <xdr:cNvPr id="136" name="305 Grupo">
            <a:extLst>
              <a:ext uri="{FF2B5EF4-FFF2-40B4-BE49-F238E27FC236}">
                <a16:creationId xmlns="" xmlns:a16="http://schemas.microsoft.com/office/drawing/2014/main" id="{00000000-0008-0000-0100-000088000000}"/>
              </a:ext>
            </a:extLst>
          </xdr:cNvPr>
          <xdr:cNvGrpSpPr>
            <a:grpSpLocks/>
          </xdr:cNvGrpSpPr>
        </xdr:nvGrpSpPr>
        <xdr:grpSpPr bwMode="auto">
          <a:xfrm>
            <a:off x="2507878" y="3046531"/>
            <a:ext cx="3135692" cy="2170714"/>
            <a:chOff x="2507878" y="2615608"/>
            <a:chExt cx="3135692" cy="2170714"/>
          </a:xfrm>
        </xdr:grpSpPr>
        <xdr:sp macro="" textlink="">
          <xdr:nvSpPr>
            <xdr:cNvPr id="159" name="Freeform 211">
              <a:extLst>
                <a:ext uri="{FF2B5EF4-FFF2-40B4-BE49-F238E27FC236}">
                  <a16:creationId xmlns="" xmlns:a16="http://schemas.microsoft.com/office/drawing/2014/main" id="{00000000-0008-0000-0100-00009F000000}"/>
                </a:ext>
              </a:extLst>
            </xdr:cNvPr>
            <xdr:cNvSpPr>
              <a:spLocks noEditPoints="1"/>
            </xdr:cNvSpPr>
          </xdr:nvSpPr>
          <xdr:spPr bwMode="auto">
            <a:xfrm>
              <a:off x="5505355" y="3816605"/>
              <a:ext cx="138215" cy="969717"/>
            </a:xfrm>
            <a:custGeom>
              <a:avLst/>
              <a:gdLst>
                <a:gd name="T0" fmla="*/ 32 w 79"/>
                <a:gd name="T1" fmla="*/ 561 h 579"/>
                <a:gd name="T2" fmla="*/ 25 w 79"/>
                <a:gd name="T3" fmla="*/ 0 h 579"/>
                <a:gd name="T4" fmla="*/ 43 w 79"/>
                <a:gd name="T5" fmla="*/ 0 h 579"/>
                <a:gd name="T6" fmla="*/ 50 w 79"/>
                <a:gd name="T7" fmla="*/ 561 h 579"/>
                <a:gd name="T8" fmla="*/ 32 w 79"/>
                <a:gd name="T9" fmla="*/ 561 h 579"/>
                <a:gd name="T10" fmla="*/ 79 w 79"/>
                <a:gd name="T11" fmla="*/ 511 h 579"/>
                <a:gd name="T12" fmla="*/ 43 w 79"/>
                <a:gd name="T13" fmla="*/ 579 h 579"/>
                <a:gd name="T14" fmla="*/ 0 w 79"/>
                <a:gd name="T15" fmla="*/ 511 h 579"/>
                <a:gd name="T16" fmla="*/ 0 w 79"/>
                <a:gd name="T17" fmla="*/ 504 h 579"/>
                <a:gd name="T18" fmla="*/ 4 w 79"/>
                <a:gd name="T19" fmla="*/ 500 h 579"/>
                <a:gd name="T20" fmla="*/ 11 w 79"/>
                <a:gd name="T21" fmla="*/ 497 h 579"/>
                <a:gd name="T22" fmla="*/ 18 w 79"/>
                <a:gd name="T23" fmla="*/ 504 h 579"/>
                <a:gd name="T24" fmla="*/ 50 w 79"/>
                <a:gd name="T25" fmla="*/ 554 h 579"/>
                <a:gd name="T26" fmla="*/ 32 w 79"/>
                <a:gd name="T27" fmla="*/ 557 h 579"/>
                <a:gd name="T28" fmla="*/ 64 w 79"/>
                <a:gd name="T29" fmla="*/ 500 h 579"/>
                <a:gd name="T30" fmla="*/ 68 w 79"/>
                <a:gd name="T31" fmla="*/ 497 h 579"/>
                <a:gd name="T32" fmla="*/ 75 w 79"/>
                <a:gd name="T33" fmla="*/ 497 h 579"/>
                <a:gd name="T34" fmla="*/ 79 w 79"/>
                <a:gd name="T35" fmla="*/ 504 h 579"/>
                <a:gd name="T36" fmla="*/ 79 w 79"/>
                <a:gd name="T37" fmla="*/ 511 h 579"/>
                <a:gd name="T38" fmla="*/ 79 w 79"/>
                <a:gd name="T39" fmla="*/ 511 h 57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79"/>
                <a:gd name="T61" fmla="*/ 0 h 579"/>
                <a:gd name="T62" fmla="*/ 79 w 79"/>
                <a:gd name="T63" fmla="*/ 579 h 57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79" h="579">
                  <a:moveTo>
                    <a:pt x="32" y="561"/>
                  </a:moveTo>
                  <a:lnTo>
                    <a:pt x="25" y="0"/>
                  </a:lnTo>
                  <a:lnTo>
                    <a:pt x="43" y="0"/>
                  </a:lnTo>
                  <a:lnTo>
                    <a:pt x="50" y="561"/>
                  </a:lnTo>
                  <a:lnTo>
                    <a:pt x="32" y="561"/>
                  </a:lnTo>
                  <a:close/>
                  <a:moveTo>
                    <a:pt x="79" y="511"/>
                  </a:moveTo>
                  <a:lnTo>
                    <a:pt x="43" y="579"/>
                  </a:lnTo>
                  <a:lnTo>
                    <a:pt x="0" y="511"/>
                  </a:lnTo>
                  <a:lnTo>
                    <a:pt x="0" y="504"/>
                  </a:lnTo>
                  <a:lnTo>
                    <a:pt x="4" y="500"/>
                  </a:lnTo>
                  <a:lnTo>
                    <a:pt x="11" y="497"/>
                  </a:lnTo>
                  <a:lnTo>
                    <a:pt x="18" y="504"/>
                  </a:lnTo>
                  <a:lnTo>
                    <a:pt x="50" y="554"/>
                  </a:lnTo>
                  <a:lnTo>
                    <a:pt x="32" y="557"/>
                  </a:lnTo>
                  <a:lnTo>
                    <a:pt x="64" y="500"/>
                  </a:lnTo>
                  <a:lnTo>
                    <a:pt x="68" y="497"/>
                  </a:lnTo>
                  <a:lnTo>
                    <a:pt x="75" y="497"/>
                  </a:lnTo>
                  <a:lnTo>
                    <a:pt x="79" y="504"/>
                  </a:lnTo>
                  <a:lnTo>
                    <a:pt x="79" y="511"/>
                  </a:lnTo>
                  <a:close/>
                </a:path>
              </a:pathLst>
            </a:custGeom>
            <a:solidFill>
              <a:srgbClr val="000000"/>
            </a:solidFill>
            <a:ln w="0">
              <a:solidFill>
                <a:srgbClr val="000000"/>
              </a:solidFill>
              <a:prstDash val="solid"/>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60" name="Rectangle 212">
              <a:extLst>
                <a:ext uri="{FF2B5EF4-FFF2-40B4-BE49-F238E27FC236}">
                  <a16:creationId xmlns="" xmlns:a16="http://schemas.microsoft.com/office/drawing/2014/main" id="{00000000-0008-0000-0100-0000A0000000}"/>
                </a:ext>
              </a:extLst>
            </xdr:cNvPr>
            <xdr:cNvSpPr>
              <a:spLocks noChangeArrowheads="1"/>
            </xdr:cNvSpPr>
          </xdr:nvSpPr>
          <xdr:spPr bwMode="auto">
            <a:xfrm>
              <a:off x="4028395" y="3795316"/>
              <a:ext cx="1547286" cy="46344"/>
            </a:xfrm>
            <a:prstGeom prst="rect">
              <a:avLst/>
            </a:prstGeom>
            <a:solidFill>
              <a:srgbClr val="000000"/>
            </a:solidFill>
            <a:ln w="0">
              <a:solidFill>
                <a:srgbClr val="000000"/>
              </a:solid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61" name="Freeform 214">
              <a:extLst>
                <a:ext uri="{FF2B5EF4-FFF2-40B4-BE49-F238E27FC236}">
                  <a16:creationId xmlns="" xmlns:a16="http://schemas.microsoft.com/office/drawing/2014/main" id="{00000000-0008-0000-0100-0000A1000000}"/>
                </a:ext>
              </a:extLst>
            </xdr:cNvPr>
            <xdr:cNvSpPr>
              <a:spLocks noEditPoints="1"/>
            </xdr:cNvSpPr>
          </xdr:nvSpPr>
          <xdr:spPr bwMode="auto">
            <a:xfrm>
              <a:off x="2507878" y="2615608"/>
              <a:ext cx="1520520" cy="206606"/>
            </a:xfrm>
            <a:custGeom>
              <a:avLst/>
              <a:gdLst>
                <a:gd name="T0" fmla="*/ 797 w 797"/>
                <a:gd name="T1" fmla="*/ 50 h 82"/>
                <a:gd name="T2" fmla="*/ 18 w 797"/>
                <a:gd name="T3" fmla="*/ 50 h 82"/>
                <a:gd name="T4" fmla="*/ 18 w 797"/>
                <a:gd name="T5" fmla="*/ 32 h 82"/>
                <a:gd name="T6" fmla="*/ 797 w 797"/>
                <a:gd name="T7" fmla="*/ 32 h 82"/>
                <a:gd name="T8" fmla="*/ 797 w 797"/>
                <a:gd name="T9" fmla="*/ 50 h 82"/>
                <a:gd name="T10" fmla="*/ 68 w 797"/>
                <a:gd name="T11" fmla="*/ 78 h 82"/>
                <a:gd name="T12" fmla="*/ 0 w 797"/>
                <a:gd name="T13" fmla="*/ 39 h 82"/>
                <a:gd name="T14" fmla="*/ 68 w 797"/>
                <a:gd name="T15" fmla="*/ 0 h 82"/>
                <a:gd name="T16" fmla="*/ 75 w 797"/>
                <a:gd name="T17" fmla="*/ 0 h 82"/>
                <a:gd name="T18" fmla="*/ 79 w 797"/>
                <a:gd name="T19" fmla="*/ 3 h 82"/>
                <a:gd name="T20" fmla="*/ 79 w 797"/>
                <a:gd name="T21" fmla="*/ 10 h 82"/>
                <a:gd name="T22" fmla="*/ 75 w 797"/>
                <a:gd name="T23" fmla="*/ 17 h 82"/>
                <a:gd name="T24" fmla="*/ 21 w 797"/>
                <a:gd name="T25" fmla="*/ 50 h 82"/>
                <a:gd name="T26" fmla="*/ 21 w 797"/>
                <a:gd name="T27" fmla="*/ 32 h 82"/>
                <a:gd name="T28" fmla="*/ 75 w 797"/>
                <a:gd name="T29" fmla="*/ 64 h 82"/>
                <a:gd name="T30" fmla="*/ 79 w 797"/>
                <a:gd name="T31" fmla="*/ 67 h 82"/>
                <a:gd name="T32" fmla="*/ 79 w 797"/>
                <a:gd name="T33" fmla="*/ 75 h 82"/>
                <a:gd name="T34" fmla="*/ 75 w 797"/>
                <a:gd name="T35" fmla="*/ 82 h 82"/>
                <a:gd name="T36" fmla="*/ 68 w 797"/>
                <a:gd name="T37" fmla="*/ 78 h 82"/>
                <a:gd name="T38" fmla="*/ 68 w 797"/>
                <a:gd name="T39" fmla="*/ 78 h 8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797"/>
                <a:gd name="T61" fmla="*/ 0 h 82"/>
                <a:gd name="T62" fmla="*/ 797 w 797"/>
                <a:gd name="T63" fmla="*/ 82 h 8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797" h="82">
                  <a:moveTo>
                    <a:pt x="797" y="50"/>
                  </a:moveTo>
                  <a:lnTo>
                    <a:pt x="18" y="50"/>
                  </a:lnTo>
                  <a:lnTo>
                    <a:pt x="18" y="32"/>
                  </a:lnTo>
                  <a:lnTo>
                    <a:pt x="797" y="32"/>
                  </a:lnTo>
                  <a:lnTo>
                    <a:pt x="797" y="50"/>
                  </a:lnTo>
                  <a:close/>
                  <a:moveTo>
                    <a:pt x="68" y="78"/>
                  </a:moveTo>
                  <a:lnTo>
                    <a:pt x="0" y="39"/>
                  </a:lnTo>
                  <a:lnTo>
                    <a:pt x="68" y="0"/>
                  </a:lnTo>
                  <a:lnTo>
                    <a:pt x="75" y="0"/>
                  </a:lnTo>
                  <a:lnTo>
                    <a:pt x="79" y="3"/>
                  </a:lnTo>
                  <a:lnTo>
                    <a:pt x="79" y="10"/>
                  </a:lnTo>
                  <a:lnTo>
                    <a:pt x="75" y="17"/>
                  </a:lnTo>
                  <a:lnTo>
                    <a:pt x="21" y="50"/>
                  </a:lnTo>
                  <a:lnTo>
                    <a:pt x="21" y="32"/>
                  </a:lnTo>
                  <a:lnTo>
                    <a:pt x="75" y="64"/>
                  </a:lnTo>
                  <a:lnTo>
                    <a:pt x="79" y="67"/>
                  </a:lnTo>
                  <a:lnTo>
                    <a:pt x="79" y="75"/>
                  </a:lnTo>
                  <a:lnTo>
                    <a:pt x="75" y="82"/>
                  </a:lnTo>
                  <a:lnTo>
                    <a:pt x="68" y="78"/>
                  </a:lnTo>
                  <a:close/>
                </a:path>
              </a:pathLst>
            </a:custGeom>
            <a:solidFill>
              <a:srgbClr val="000000"/>
            </a:solidFill>
            <a:ln w="0">
              <a:solidFill>
                <a:srgbClr val="000000"/>
              </a:solidFill>
              <a:prstDash val="solid"/>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62" name="Rectangle 217">
              <a:extLst>
                <a:ext uri="{FF2B5EF4-FFF2-40B4-BE49-F238E27FC236}">
                  <a16:creationId xmlns="" xmlns:a16="http://schemas.microsoft.com/office/drawing/2014/main" id="{00000000-0008-0000-0100-0000A2000000}"/>
                </a:ext>
              </a:extLst>
            </xdr:cNvPr>
            <xdr:cNvSpPr>
              <a:spLocks noChangeArrowheads="1"/>
            </xdr:cNvSpPr>
          </xdr:nvSpPr>
          <xdr:spPr bwMode="auto">
            <a:xfrm rot="5400000">
              <a:off x="3429397" y="3236829"/>
              <a:ext cx="1141156" cy="57241"/>
            </a:xfrm>
            <a:prstGeom prst="rect">
              <a:avLst/>
            </a:prstGeom>
            <a:solidFill>
              <a:srgbClr val="000000"/>
            </a:solidFill>
            <a:ln w="0">
              <a:solidFill>
                <a:srgbClr val="000000"/>
              </a:solid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grpSp>
      <xdr:sp macro="" textlink="">
        <xdr:nvSpPr>
          <xdr:cNvPr id="137" name="Rectangle 54">
            <a:extLst>
              <a:ext uri="{FF2B5EF4-FFF2-40B4-BE49-F238E27FC236}">
                <a16:creationId xmlns="" xmlns:a16="http://schemas.microsoft.com/office/drawing/2014/main" id="{00000000-0008-0000-0100-000089000000}"/>
              </a:ext>
            </a:extLst>
          </xdr:cNvPr>
          <xdr:cNvSpPr>
            <a:spLocks noChangeArrowheads="1"/>
          </xdr:cNvSpPr>
        </xdr:nvSpPr>
        <xdr:spPr bwMode="auto">
          <a:xfrm>
            <a:off x="3000864" y="1573907"/>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138" name="Rectangle 55">
            <a:extLst>
              <a:ext uri="{FF2B5EF4-FFF2-40B4-BE49-F238E27FC236}">
                <a16:creationId xmlns="" xmlns:a16="http://schemas.microsoft.com/office/drawing/2014/main" id="{00000000-0008-0000-0100-00008A000000}"/>
              </a:ext>
            </a:extLst>
          </xdr:cNvPr>
          <xdr:cNvSpPr>
            <a:spLocks noChangeArrowheads="1"/>
          </xdr:cNvSpPr>
        </xdr:nvSpPr>
        <xdr:spPr bwMode="auto">
          <a:xfrm>
            <a:off x="2808186" y="1703364"/>
            <a:ext cx="1125309"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 control- monitoreo</a:t>
            </a:r>
            <a:endParaRPr lang="es-ES" sz="1600" u="none"/>
          </a:p>
        </xdr:txBody>
      </xdr:sp>
      <xdr:cxnSp macro="">
        <xdr:nvCxnSpPr>
          <xdr:cNvPr id="139" name="AutoShape 2">
            <a:extLst>
              <a:ext uri="{FF2B5EF4-FFF2-40B4-BE49-F238E27FC236}">
                <a16:creationId xmlns="" xmlns:a16="http://schemas.microsoft.com/office/drawing/2014/main" id="{00000000-0008-0000-0100-00008B000000}"/>
              </a:ext>
            </a:extLst>
          </xdr:cNvPr>
          <xdr:cNvCxnSpPr>
            <a:cxnSpLocks noChangeShapeType="1"/>
          </xdr:cNvCxnSpPr>
        </xdr:nvCxnSpPr>
        <xdr:spPr bwMode="auto">
          <a:xfrm>
            <a:off x="2820549" y="5699144"/>
            <a:ext cx="5680541" cy="1588"/>
          </a:xfrm>
          <a:prstGeom prst="straightConnector1">
            <a:avLst/>
          </a:prstGeom>
          <a:noFill/>
          <a:ln w="38100">
            <a:solidFill>
              <a:schemeClr val="tx1"/>
            </a:solidFill>
            <a:round/>
            <a:headEnd type="triangle" w="med" len="med"/>
            <a:tailEnd type="triangle" w="med" len="med"/>
          </a:ln>
        </xdr:spPr>
      </xdr:cxnSp>
      <xdr:sp macro="" textlink="">
        <xdr:nvSpPr>
          <xdr:cNvPr id="140" name="Text Box 3">
            <a:extLst>
              <a:ext uri="{FF2B5EF4-FFF2-40B4-BE49-F238E27FC236}">
                <a16:creationId xmlns="" xmlns:a16="http://schemas.microsoft.com/office/drawing/2014/main" id="{00000000-0008-0000-0100-00008C000000}"/>
              </a:ext>
            </a:extLst>
          </xdr:cNvPr>
          <xdr:cNvSpPr txBox="1">
            <a:spLocks noChangeArrowheads="1"/>
          </xdr:cNvSpPr>
        </xdr:nvSpPr>
        <xdr:spPr bwMode="auto">
          <a:xfrm>
            <a:off x="4892484" y="5457782"/>
            <a:ext cx="1465466" cy="400110"/>
          </a:xfrm>
          <a:prstGeom prst="rect">
            <a:avLst/>
          </a:prstGeom>
          <a:solidFill>
            <a:schemeClr val="bg1"/>
          </a:solidFill>
          <a:ln w="9525" algn="ctr">
            <a:noFill/>
            <a:miter lim="800000"/>
            <a:headEnd/>
            <a:tailEnd/>
          </a:ln>
        </xdr:spPr>
        <xdr:txBody>
          <a:bodyPr wrap="square">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r>
              <a:rPr lang="es-CO" sz="2000" u="none">
                <a:solidFill>
                  <a:srgbClr val="000000"/>
                </a:solidFill>
                <a:latin typeface="Tahoma" pitchFamily="34" charset="0"/>
              </a:rPr>
              <a:t>Severidad</a:t>
            </a:r>
            <a:endParaRPr lang="es-ES" sz="2000" u="none">
              <a:solidFill>
                <a:srgbClr val="000000"/>
              </a:solidFill>
              <a:latin typeface="Tahoma" pitchFamily="34" charset="0"/>
            </a:endParaRPr>
          </a:p>
        </xdr:txBody>
      </xdr:sp>
      <xdr:cxnSp macro="">
        <xdr:nvCxnSpPr>
          <xdr:cNvPr id="141" name="AutoShape 4">
            <a:extLst>
              <a:ext uri="{FF2B5EF4-FFF2-40B4-BE49-F238E27FC236}">
                <a16:creationId xmlns="" xmlns:a16="http://schemas.microsoft.com/office/drawing/2014/main" id="{00000000-0008-0000-0100-00008D000000}"/>
              </a:ext>
            </a:extLst>
          </xdr:cNvPr>
          <xdr:cNvCxnSpPr>
            <a:cxnSpLocks noChangeShapeType="1"/>
          </xdr:cNvCxnSpPr>
        </xdr:nvCxnSpPr>
        <xdr:spPr bwMode="auto">
          <a:xfrm rot="5400000" flipH="1" flipV="1">
            <a:off x="-618289" y="3335814"/>
            <a:ext cx="2919117" cy="1987"/>
          </a:xfrm>
          <a:prstGeom prst="straightConnector1">
            <a:avLst/>
          </a:prstGeom>
          <a:noFill/>
          <a:ln w="38100">
            <a:solidFill>
              <a:schemeClr val="tx1"/>
            </a:solidFill>
            <a:round/>
            <a:headEnd type="triangle" w="med" len="med"/>
            <a:tailEnd type="triangle" w="med" len="med"/>
          </a:ln>
        </xdr:spPr>
      </xdr:cxnSp>
      <xdr:sp macro="" textlink="">
        <xdr:nvSpPr>
          <xdr:cNvPr id="142" name="Text Box 5">
            <a:extLst>
              <a:ext uri="{FF2B5EF4-FFF2-40B4-BE49-F238E27FC236}">
                <a16:creationId xmlns="" xmlns:a16="http://schemas.microsoft.com/office/drawing/2014/main" id="{00000000-0008-0000-0100-00008E000000}"/>
              </a:ext>
            </a:extLst>
          </xdr:cNvPr>
          <xdr:cNvSpPr txBox="1">
            <a:spLocks noChangeArrowheads="1"/>
          </xdr:cNvSpPr>
        </xdr:nvSpPr>
        <xdr:spPr bwMode="auto">
          <a:xfrm rot="-5400000">
            <a:off x="40313" y="3064336"/>
            <a:ext cx="1576072" cy="400110"/>
          </a:xfrm>
          <a:prstGeom prst="rect">
            <a:avLst/>
          </a:prstGeom>
          <a:solidFill>
            <a:schemeClr val="bg1"/>
          </a:solidFill>
          <a:ln w="9525">
            <a:noFill/>
            <a:miter lim="800000"/>
            <a:headEnd/>
            <a:tailEnd/>
          </a:ln>
        </xdr:spPr>
        <xdr:txBody>
          <a:bodyPr wrap="square">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r>
              <a:rPr lang="es-CO" sz="2000" u="none">
                <a:solidFill>
                  <a:srgbClr val="000000"/>
                </a:solidFill>
                <a:latin typeface="Tahoma" pitchFamily="34" charset="0"/>
              </a:rPr>
              <a:t>Frecuencia</a:t>
            </a:r>
            <a:endParaRPr lang="es-ES" sz="2000" u="none">
              <a:solidFill>
                <a:srgbClr val="000000"/>
              </a:solidFill>
              <a:latin typeface="Tahoma" pitchFamily="34" charset="0"/>
            </a:endParaRPr>
          </a:p>
        </xdr:txBody>
      </xdr:sp>
      <xdr:sp macro="" textlink="">
        <xdr:nvSpPr>
          <xdr:cNvPr id="143" name="Rectangle 72">
            <a:extLst>
              <a:ext uri="{FF2B5EF4-FFF2-40B4-BE49-F238E27FC236}">
                <a16:creationId xmlns="" xmlns:a16="http://schemas.microsoft.com/office/drawing/2014/main" id="{00000000-0008-0000-0100-00008F000000}"/>
              </a:ext>
            </a:extLst>
          </xdr:cNvPr>
          <xdr:cNvSpPr>
            <a:spLocks noChangeArrowheads="1"/>
          </xdr:cNvSpPr>
        </xdr:nvSpPr>
        <xdr:spPr bwMode="auto">
          <a:xfrm>
            <a:off x="5982161" y="1433777"/>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prevención - </a:t>
            </a:r>
            <a:endParaRPr lang="es-ES" sz="1600" u="none"/>
          </a:p>
        </xdr:txBody>
      </xdr:sp>
      <xdr:sp macro="" textlink="">
        <xdr:nvSpPr>
          <xdr:cNvPr id="144" name="Rectangle 73">
            <a:extLst>
              <a:ext uri="{FF2B5EF4-FFF2-40B4-BE49-F238E27FC236}">
                <a16:creationId xmlns="" xmlns:a16="http://schemas.microsoft.com/office/drawing/2014/main" id="{00000000-0008-0000-0100-000090000000}"/>
              </a:ext>
            </a:extLst>
          </xdr:cNvPr>
          <xdr:cNvSpPr>
            <a:spLocks noChangeArrowheads="1"/>
          </xdr:cNvSpPr>
        </xdr:nvSpPr>
        <xdr:spPr bwMode="auto">
          <a:xfrm>
            <a:off x="5715008" y="1561842"/>
            <a:ext cx="125996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protección - control - </a:t>
            </a:r>
            <a:endParaRPr lang="es-ES" sz="1600" u="none"/>
          </a:p>
        </xdr:txBody>
      </xdr:sp>
      <xdr:sp macro="" textlink="">
        <xdr:nvSpPr>
          <xdr:cNvPr id="145" name="Rectangle 74">
            <a:extLst>
              <a:ext uri="{FF2B5EF4-FFF2-40B4-BE49-F238E27FC236}">
                <a16:creationId xmlns="" xmlns:a16="http://schemas.microsoft.com/office/drawing/2014/main" id="{00000000-0008-0000-0100-000091000000}"/>
              </a:ext>
            </a:extLst>
          </xdr:cNvPr>
          <xdr:cNvSpPr>
            <a:spLocks noChangeArrowheads="1"/>
          </xdr:cNvSpPr>
        </xdr:nvSpPr>
        <xdr:spPr bwMode="auto">
          <a:xfrm>
            <a:off x="6033365" y="1691298"/>
            <a:ext cx="586699" cy="36933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transferir </a:t>
            </a:r>
          </a:p>
          <a:p>
            <a:pPr algn="ctr"/>
            <a:endParaRPr lang="es-ES" sz="1600" u="none"/>
          </a:p>
        </xdr:txBody>
      </xdr:sp>
      <xdr:sp macro="" textlink="">
        <xdr:nvSpPr>
          <xdr:cNvPr id="146" name="Rectangle 75">
            <a:extLst>
              <a:ext uri="{FF2B5EF4-FFF2-40B4-BE49-F238E27FC236}">
                <a16:creationId xmlns="" xmlns:a16="http://schemas.microsoft.com/office/drawing/2014/main" id="{00000000-0008-0000-0100-000092000000}"/>
              </a:ext>
            </a:extLst>
          </xdr:cNvPr>
          <xdr:cNvSpPr>
            <a:spLocks noChangeArrowheads="1"/>
          </xdr:cNvSpPr>
        </xdr:nvSpPr>
        <xdr:spPr bwMode="auto">
          <a:xfrm>
            <a:off x="5734759" y="1820755"/>
            <a:ext cx="122790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planes de atención y </a:t>
            </a:r>
            <a:endParaRPr lang="es-ES" sz="1600" u="none"/>
          </a:p>
        </xdr:txBody>
      </xdr:sp>
      <xdr:sp macro="" textlink="">
        <xdr:nvSpPr>
          <xdr:cNvPr id="147" name="Rectangle 76">
            <a:extLst>
              <a:ext uri="{FF2B5EF4-FFF2-40B4-BE49-F238E27FC236}">
                <a16:creationId xmlns="" xmlns:a16="http://schemas.microsoft.com/office/drawing/2014/main" id="{00000000-0008-0000-0100-000093000000}"/>
              </a:ext>
            </a:extLst>
          </xdr:cNvPr>
          <xdr:cNvSpPr>
            <a:spLocks noChangeArrowheads="1"/>
          </xdr:cNvSpPr>
        </xdr:nvSpPr>
        <xdr:spPr bwMode="auto">
          <a:xfrm>
            <a:off x="5970302" y="1950211"/>
            <a:ext cx="74058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contingencia</a:t>
            </a:r>
            <a:endParaRPr lang="es-ES" sz="1600" u="none"/>
          </a:p>
        </xdr:txBody>
      </xdr:sp>
      <xdr:sp macro="" textlink="">
        <xdr:nvSpPr>
          <xdr:cNvPr id="148" name="Line 184">
            <a:extLst>
              <a:ext uri="{FF2B5EF4-FFF2-40B4-BE49-F238E27FC236}">
                <a16:creationId xmlns="" xmlns:a16="http://schemas.microsoft.com/office/drawing/2014/main" id="{00000000-0008-0000-0100-000094000000}"/>
              </a:ext>
            </a:extLst>
          </xdr:cNvPr>
          <xdr:cNvSpPr>
            <a:spLocks noChangeShapeType="1"/>
          </xdr:cNvSpPr>
        </xdr:nvSpPr>
        <xdr:spPr bwMode="auto">
          <a:xfrm>
            <a:off x="7154973" y="1475298"/>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49" name="Rectangle 185">
            <a:extLst>
              <a:ext uri="{FF2B5EF4-FFF2-40B4-BE49-F238E27FC236}">
                <a16:creationId xmlns="" xmlns:a16="http://schemas.microsoft.com/office/drawing/2014/main" id="{00000000-0008-0000-0100-000095000000}"/>
              </a:ext>
            </a:extLst>
          </xdr:cNvPr>
          <xdr:cNvSpPr>
            <a:spLocks noChangeArrowheads="1"/>
          </xdr:cNvSpPr>
        </xdr:nvSpPr>
        <xdr:spPr bwMode="auto">
          <a:xfrm>
            <a:off x="7154973" y="1475298"/>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50" name="Line 186">
            <a:extLst>
              <a:ext uri="{FF2B5EF4-FFF2-40B4-BE49-F238E27FC236}">
                <a16:creationId xmlns="" xmlns:a16="http://schemas.microsoft.com/office/drawing/2014/main" id="{00000000-0008-0000-0100-000096000000}"/>
              </a:ext>
            </a:extLst>
          </xdr:cNvPr>
          <xdr:cNvSpPr>
            <a:spLocks noChangeShapeType="1"/>
          </xdr:cNvSpPr>
        </xdr:nvSpPr>
        <xdr:spPr bwMode="auto">
          <a:xfrm>
            <a:off x="7154973" y="2026533"/>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51" name="Rectangle 187">
            <a:extLst>
              <a:ext uri="{FF2B5EF4-FFF2-40B4-BE49-F238E27FC236}">
                <a16:creationId xmlns="" xmlns:a16="http://schemas.microsoft.com/office/drawing/2014/main" id="{00000000-0008-0000-0100-000097000000}"/>
              </a:ext>
            </a:extLst>
          </xdr:cNvPr>
          <xdr:cNvSpPr>
            <a:spLocks noChangeArrowheads="1"/>
          </xdr:cNvSpPr>
        </xdr:nvSpPr>
        <xdr:spPr bwMode="auto">
          <a:xfrm>
            <a:off x="7154973" y="2026533"/>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52" name="Rectangle 115">
            <a:extLst>
              <a:ext uri="{FF2B5EF4-FFF2-40B4-BE49-F238E27FC236}">
                <a16:creationId xmlns="" xmlns:a16="http://schemas.microsoft.com/office/drawing/2014/main" id="{00000000-0008-0000-0100-000098000000}"/>
              </a:ext>
            </a:extLst>
          </xdr:cNvPr>
          <xdr:cNvSpPr>
            <a:spLocks noChangeArrowheads="1"/>
          </xdr:cNvSpPr>
        </xdr:nvSpPr>
        <xdr:spPr bwMode="auto">
          <a:xfrm>
            <a:off x="7392427" y="2285992"/>
            <a:ext cx="923330"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SIGNIFICATIVO</a:t>
            </a:r>
            <a:endParaRPr lang="es-ES" sz="1600" u="none"/>
          </a:p>
        </xdr:txBody>
      </xdr:sp>
      <xdr:sp macro="" textlink="">
        <xdr:nvSpPr>
          <xdr:cNvPr id="153" name="Rectangle 128">
            <a:extLst>
              <a:ext uri="{FF2B5EF4-FFF2-40B4-BE49-F238E27FC236}">
                <a16:creationId xmlns="" xmlns:a16="http://schemas.microsoft.com/office/drawing/2014/main" id="{00000000-0008-0000-0100-000099000000}"/>
              </a:ext>
            </a:extLst>
          </xdr:cNvPr>
          <xdr:cNvSpPr>
            <a:spLocks noChangeArrowheads="1"/>
          </xdr:cNvSpPr>
        </xdr:nvSpPr>
        <xdr:spPr bwMode="auto">
          <a:xfrm>
            <a:off x="7114387" y="225389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54" name="Rectangle 72">
            <a:extLst>
              <a:ext uri="{FF2B5EF4-FFF2-40B4-BE49-F238E27FC236}">
                <a16:creationId xmlns="" xmlns:a16="http://schemas.microsoft.com/office/drawing/2014/main" id="{00000000-0008-0000-0100-00009A000000}"/>
              </a:ext>
            </a:extLst>
          </xdr:cNvPr>
          <xdr:cNvSpPr>
            <a:spLocks noChangeArrowheads="1"/>
          </xdr:cNvSpPr>
        </xdr:nvSpPr>
        <xdr:spPr bwMode="auto">
          <a:xfrm>
            <a:off x="7508281" y="2428868"/>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prevención - </a:t>
            </a:r>
            <a:endParaRPr lang="es-ES" sz="1600" u="none"/>
          </a:p>
        </xdr:txBody>
      </xdr:sp>
      <xdr:sp macro="" textlink="">
        <xdr:nvSpPr>
          <xdr:cNvPr id="155" name="Rectangle 73">
            <a:extLst>
              <a:ext uri="{FF2B5EF4-FFF2-40B4-BE49-F238E27FC236}">
                <a16:creationId xmlns="" xmlns:a16="http://schemas.microsoft.com/office/drawing/2014/main" id="{00000000-0008-0000-0100-00009B000000}"/>
              </a:ext>
            </a:extLst>
          </xdr:cNvPr>
          <xdr:cNvSpPr>
            <a:spLocks noChangeArrowheads="1"/>
          </xdr:cNvSpPr>
        </xdr:nvSpPr>
        <xdr:spPr bwMode="auto">
          <a:xfrm>
            <a:off x="7241128" y="2556933"/>
            <a:ext cx="125996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protección - control - </a:t>
            </a:r>
            <a:endParaRPr lang="es-ES" sz="1600" u="none"/>
          </a:p>
        </xdr:txBody>
      </xdr:sp>
      <xdr:sp macro="" textlink="">
        <xdr:nvSpPr>
          <xdr:cNvPr id="156" name="Rectangle 74">
            <a:extLst>
              <a:ext uri="{FF2B5EF4-FFF2-40B4-BE49-F238E27FC236}">
                <a16:creationId xmlns="" xmlns:a16="http://schemas.microsoft.com/office/drawing/2014/main" id="{00000000-0008-0000-0100-00009C000000}"/>
              </a:ext>
            </a:extLst>
          </xdr:cNvPr>
          <xdr:cNvSpPr>
            <a:spLocks noChangeArrowheads="1"/>
          </xdr:cNvSpPr>
        </xdr:nvSpPr>
        <xdr:spPr bwMode="auto">
          <a:xfrm>
            <a:off x="7559485" y="2686389"/>
            <a:ext cx="586699" cy="36933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transferir </a:t>
            </a:r>
          </a:p>
          <a:p>
            <a:pPr algn="ctr"/>
            <a:endParaRPr lang="es-ES" sz="1600" u="none"/>
          </a:p>
        </xdr:txBody>
      </xdr:sp>
      <xdr:sp macro="" textlink="">
        <xdr:nvSpPr>
          <xdr:cNvPr id="157" name="Rectangle 75">
            <a:extLst>
              <a:ext uri="{FF2B5EF4-FFF2-40B4-BE49-F238E27FC236}">
                <a16:creationId xmlns="" xmlns:a16="http://schemas.microsoft.com/office/drawing/2014/main" id="{00000000-0008-0000-0100-00009D000000}"/>
              </a:ext>
            </a:extLst>
          </xdr:cNvPr>
          <xdr:cNvSpPr>
            <a:spLocks noChangeArrowheads="1"/>
          </xdr:cNvSpPr>
        </xdr:nvSpPr>
        <xdr:spPr bwMode="auto">
          <a:xfrm>
            <a:off x="7260879" y="2815846"/>
            <a:ext cx="122790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planes de atención y </a:t>
            </a:r>
            <a:endParaRPr lang="es-ES" sz="1600" u="none"/>
          </a:p>
        </xdr:txBody>
      </xdr:sp>
      <xdr:sp macro="" textlink="">
        <xdr:nvSpPr>
          <xdr:cNvPr id="158" name="Rectangle 76">
            <a:extLst>
              <a:ext uri="{FF2B5EF4-FFF2-40B4-BE49-F238E27FC236}">
                <a16:creationId xmlns="" xmlns:a16="http://schemas.microsoft.com/office/drawing/2014/main" id="{00000000-0008-0000-0100-00009E000000}"/>
              </a:ext>
            </a:extLst>
          </xdr:cNvPr>
          <xdr:cNvSpPr>
            <a:spLocks noChangeArrowheads="1"/>
          </xdr:cNvSpPr>
        </xdr:nvSpPr>
        <xdr:spPr bwMode="auto">
          <a:xfrm>
            <a:off x="7496422" y="2945302"/>
            <a:ext cx="74058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contingencia</a:t>
            </a:r>
            <a:endParaRPr lang="es-ES" sz="1600" u="none"/>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100</xdr:row>
      <xdr:rowOff>0</xdr:rowOff>
    </xdr:from>
    <xdr:to>
      <xdr:col>1</xdr:col>
      <xdr:colOff>190500</xdr:colOff>
      <xdr:row>100</xdr:row>
      <xdr:rowOff>2295525</xdr:rowOff>
    </xdr:to>
    <xdr:sp macro="" textlink="">
      <xdr:nvSpPr>
        <xdr:cNvPr id="2" name="Text Box 60">
          <a:extLst>
            <a:ext uri="{FF2B5EF4-FFF2-40B4-BE49-F238E27FC236}">
              <a16:creationId xmlns="" xmlns:a16="http://schemas.microsoft.com/office/drawing/2014/main" id="{00000000-0008-0000-0300-000002000000}"/>
            </a:ext>
          </a:extLst>
        </xdr:cNvPr>
        <xdr:cNvSpPr txBox="1">
          <a:spLocks noChangeArrowheads="1"/>
        </xdr:cNvSpPr>
      </xdr:nvSpPr>
      <xdr:spPr bwMode="auto">
        <a:xfrm>
          <a:off x="895350" y="150399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100</xdr:row>
      <xdr:rowOff>0</xdr:rowOff>
    </xdr:from>
    <xdr:to>
      <xdr:col>1</xdr:col>
      <xdr:colOff>190500</xdr:colOff>
      <xdr:row>100</xdr:row>
      <xdr:rowOff>2295525</xdr:rowOff>
    </xdr:to>
    <xdr:sp macro="" textlink="">
      <xdr:nvSpPr>
        <xdr:cNvPr id="3" name="Text Box 60">
          <a:extLst>
            <a:ext uri="{FF2B5EF4-FFF2-40B4-BE49-F238E27FC236}">
              <a16:creationId xmlns="" xmlns:a16="http://schemas.microsoft.com/office/drawing/2014/main" id="{00000000-0008-0000-0300-000003000000}"/>
            </a:ext>
          </a:extLst>
        </xdr:cNvPr>
        <xdr:cNvSpPr txBox="1">
          <a:spLocks noChangeArrowheads="1"/>
        </xdr:cNvSpPr>
      </xdr:nvSpPr>
      <xdr:spPr bwMode="auto">
        <a:xfrm>
          <a:off x="895350" y="150399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100</xdr:row>
      <xdr:rowOff>0</xdr:rowOff>
    </xdr:from>
    <xdr:to>
      <xdr:col>1</xdr:col>
      <xdr:colOff>190500</xdr:colOff>
      <xdr:row>100</xdr:row>
      <xdr:rowOff>2295525</xdr:rowOff>
    </xdr:to>
    <xdr:sp macro="" textlink="">
      <xdr:nvSpPr>
        <xdr:cNvPr id="4" name="Text Box 60">
          <a:extLst>
            <a:ext uri="{FF2B5EF4-FFF2-40B4-BE49-F238E27FC236}">
              <a16:creationId xmlns="" xmlns:a16="http://schemas.microsoft.com/office/drawing/2014/main" id="{00000000-0008-0000-0300-000004000000}"/>
            </a:ext>
          </a:extLst>
        </xdr:cNvPr>
        <xdr:cNvSpPr txBox="1">
          <a:spLocks noChangeArrowheads="1"/>
        </xdr:cNvSpPr>
      </xdr:nvSpPr>
      <xdr:spPr bwMode="auto">
        <a:xfrm>
          <a:off x="895350" y="150399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100</xdr:row>
      <xdr:rowOff>0</xdr:rowOff>
    </xdr:from>
    <xdr:to>
      <xdr:col>1</xdr:col>
      <xdr:colOff>190500</xdr:colOff>
      <xdr:row>100</xdr:row>
      <xdr:rowOff>2295525</xdr:rowOff>
    </xdr:to>
    <xdr:sp macro="" textlink="">
      <xdr:nvSpPr>
        <xdr:cNvPr id="5" name="Text Box 60">
          <a:extLst>
            <a:ext uri="{FF2B5EF4-FFF2-40B4-BE49-F238E27FC236}">
              <a16:creationId xmlns="" xmlns:a16="http://schemas.microsoft.com/office/drawing/2014/main" id="{00000000-0008-0000-0300-000005000000}"/>
            </a:ext>
          </a:extLst>
        </xdr:cNvPr>
        <xdr:cNvSpPr txBox="1">
          <a:spLocks noChangeArrowheads="1"/>
        </xdr:cNvSpPr>
      </xdr:nvSpPr>
      <xdr:spPr bwMode="auto">
        <a:xfrm>
          <a:off x="895350" y="150399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100</xdr:row>
      <xdr:rowOff>0</xdr:rowOff>
    </xdr:from>
    <xdr:to>
      <xdr:col>1</xdr:col>
      <xdr:colOff>190500</xdr:colOff>
      <xdr:row>100</xdr:row>
      <xdr:rowOff>2295525</xdr:rowOff>
    </xdr:to>
    <xdr:sp macro="" textlink="">
      <xdr:nvSpPr>
        <xdr:cNvPr id="6" name="Text Box 60">
          <a:extLst>
            <a:ext uri="{FF2B5EF4-FFF2-40B4-BE49-F238E27FC236}">
              <a16:creationId xmlns="" xmlns:a16="http://schemas.microsoft.com/office/drawing/2014/main" id="{00000000-0008-0000-0300-000006000000}"/>
            </a:ext>
          </a:extLst>
        </xdr:cNvPr>
        <xdr:cNvSpPr txBox="1">
          <a:spLocks noChangeArrowheads="1"/>
        </xdr:cNvSpPr>
      </xdr:nvSpPr>
      <xdr:spPr bwMode="auto">
        <a:xfrm>
          <a:off x="895350" y="150399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100</xdr:row>
      <xdr:rowOff>0</xdr:rowOff>
    </xdr:from>
    <xdr:to>
      <xdr:col>1</xdr:col>
      <xdr:colOff>190500</xdr:colOff>
      <xdr:row>100</xdr:row>
      <xdr:rowOff>2295525</xdr:rowOff>
    </xdr:to>
    <xdr:sp macro="" textlink="">
      <xdr:nvSpPr>
        <xdr:cNvPr id="7" name="Text Box 60">
          <a:extLst>
            <a:ext uri="{FF2B5EF4-FFF2-40B4-BE49-F238E27FC236}">
              <a16:creationId xmlns="" xmlns:a16="http://schemas.microsoft.com/office/drawing/2014/main" id="{00000000-0008-0000-0300-000007000000}"/>
            </a:ext>
          </a:extLst>
        </xdr:cNvPr>
        <xdr:cNvSpPr txBox="1">
          <a:spLocks noChangeArrowheads="1"/>
        </xdr:cNvSpPr>
      </xdr:nvSpPr>
      <xdr:spPr bwMode="auto">
        <a:xfrm>
          <a:off x="895350" y="150399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100</xdr:row>
      <xdr:rowOff>0</xdr:rowOff>
    </xdr:from>
    <xdr:to>
      <xdr:col>1</xdr:col>
      <xdr:colOff>190500</xdr:colOff>
      <xdr:row>100</xdr:row>
      <xdr:rowOff>2295525</xdr:rowOff>
    </xdr:to>
    <xdr:sp macro="" textlink="">
      <xdr:nvSpPr>
        <xdr:cNvPr id="8" name="Text Box 60">
          <a:extLst>
            <a:ext uri="{FF2B5EF4-FFF2-40B4-BE49-F238E27FC236}">
              <a16:creationId xmlns="" xmlns:a16="http://schemas.microsoft.com/office/drawing/2014/main" id="{00000000-0008-0000-0300-000008000000}"/>
            </a:ext>
          </a:extLst>
        </xdr:cNvPr>
        <xdr:cNvSpPr txBox="1">
          <a:spLocks noChangeArrowheads="1"/>
        </xdr:cNvSpPr>
      </xdr:nvSpPr>
      <xdr:spPr bwMode="auto">
        <a:xfrm>
          <a:off x="895350" y="150399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100</xdr:row>
      <xdr:rowOff>0</xdr:rowOff>
    </xdr:from>
    <xdr:to>
      <xdr:col>1</xdr:col>
      <xdr:colOff>190500</xdr:colOff>
      <xdr:row>100</xdr:row>
      <xdr:rowOff>2295525</xdr:rowOff>
    </xdr:to>
    <xdr:sp macro="" textlink="">
      <xdr:nvSpPr>
        <xdr:cNvPr id="9" name="Text Box 60">
          <a:extLst>
            <a:ext uri="{FF2B5EF4-FFF2-40B4-BE49-F238E27FC236}">
              <a16:creationId xmlns="" xmlns:a16="http://schemas.microsoft.com/office/drawing/2014/main" id="{00000000-0008-0000-0300-000009000000}"/>
            </a:ext>
          </a:extLst>
        </xdr:cNvPr>
        <xdr:cNvSpPr txBox="1">
          <a:spLocks noChangeArrowheads="1"/>
        </xdr:cNvSpPr>
      </xdr:nvSpPr>
      <xdr:spPr bwMode="auto">
        <a:xfrm>
          <a:off x="895350" y="150399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101</xdr:row>
      <xdr:rowOff>0</xdr:rowOff>
    </xdr:from>
    <xdr:to>
      <xdr:col>1</xdr:col>
      <xdr:colOff>190500</xdr:colOff>
      <xdr:row>101</xdr:row>
      <xdr:rowOff>2295525</xdr:rowOff>
    </xdr:to>
    <xdr:sp macro="" textlink="">
      <xdr:nvSpPr>
        <xdr:cNvPr id="10" name="Text Box 60">
          <a:extLst>
            <a:ext uri="{FF2B5EF4-FFF2-40B4-BE49-F238E27FC236}">
              <a16:creationId xmlns="" xmlns:a16="http://schemas.microsoft.com/office/drawing/2014/main" id="{00000000-0008-0000-0300-00000A000000}"/>
            </a:ext>
          </a:extLst>
        </xdr:cNvPr>
        <xdr:cNvSpPr txBox="1">
          <a:spLocks noChangeArrowheads="1"/>
        </xdr:cNvSpPr>
      </xdr:nvSpPr>
      <xdr:spPr bwMode="auto">
        <a:xfrm>
          <a:off x="752475" y="6257925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101</xdr:row>
      <xdr:rowOff>0</xdr:rowOff>
    </xdr:from>
    <xdr:to>
      <xdr:col>1</xdr:col>
      <xdr:colOff>190500</xdr:colOff>
      <xdr:row>101</xdr:row>
      <xdr:rowOff>2295525</xdr:rowOff>
    </xdr:to>
    <xdr:sp macro="" textlink="">
      <xdr:nvSpPr>
        <xdr:cNvPr id="11" name="Text Box 60">
          <a:extLst>
            <a:ext uri="{FF2B5EF4-FFF2-40B4-BE49-F238E27FC236}">
              <a16:creationId xmlns="" xmlns:a16="http://schemas.microsoft.com/office/drawing/2014/main" id="{00000000-0008-0000-0300-00000B000000}"/>
            </a:ext>
          </a:extLst>
        </xdr:cNvPr>
        <xdr:cNvSpPr txBox="1">
          <a:spLocks noChangeArrowheads="1"/>
        </xdr:cNvSpPr>
      </xdr:nvSpPr>
      <xdr:spPr bwMode="auto">
        <a:xfrm>
          <a:off x="752475" y="6257925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101</xdr:row>
      <xdr:rowOff>0</xdr:rowOff>
    </xdr:from>
    <xdr:to>
      <xdr:col>1</xdr:col>
      <xdr:colOff>190500</xdr:colOff>
      <xdr:row>101</xdr:row>
      <xdr:rowOff>2295525</xdr:rowOff>
    </xdr:to>
    <xdr:sp macro="" textlink="">
      <xdr:nvSpPr>
        <xdr:cNvPr id="12" name="Text Box 60">
          <a:extLst>
            <a:ext uri="{FF2B5EF4-FFF2-40B4-BE49-F238E27FC236}">
              <a16:creationId xmlns="" xmlns:a16="http://schemas.microsoft.com/office/drawing/2014/main" id="{00000000-0008-0000-0300-00000C000000}"/>
            </a:ext>
          </a:extLst>
        </xdr:cNvPr>
        <xdr:cNvSpPr txBox="1">
          <a:spLocks noChangeArrowheads="1"/>
        </xdr:cNvSpPr>
      </xdr:nvSpPr>
      <xdr:spPr bwMode="auto">
        <a:xfrm>
          <a:off x="752475" y="6257925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101</xdr:row>
      <xdr:rowOff>0</xdr:rowOff>
    </xdr:from>
    <xdr:to>
      <xdr:col>1</xdr:col>
      <xdr:colOff>190500</xdr:colOff>
      <xdr:row>101</xdr:row>
      <xdr:rowOff>2295525</xdr:rowOff>
    </xdr:to>
    <xdr:sp macro="" textlink="">
      <xdr:nvSpPr>
        <xdr:cNvPr id="13" name="Text Box 60">
          <a:extLst>
            <a:ext uri="{FF2B5EF4-FFF2-40B4-BE49-F238E27FC236}">
              <a16:creationId xmlns="" xmlns:a16="http://schemas.microsoft.com/office/drawing/2014/main" id="{00000000-0008-0000-0300-00000D000000}"/>
            </a:ext>
          </a:extLst>
        </xdr:cNvPr>
        <xdr:cNvSpPr txBox="1">
          <a:spLocks noChangeArrowheads="1"/>
        </xdr:cNvSpPr>
      </xdr:nvSpPr>
      <xdr:spPr bwMode="auto">
        <a:xfrm>
          <a:off x="752475" y="6257925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101</xdr:row>
      <xdr:rowOff>0</xdr:rowOff>
    </xdr:from>
    <xdr:to>
      <xdr:col>1</xdr:col>
      <xdr:colOff>190500</xdr:colOff>
      <xdr:row>101</xdr:row>
      <xdr:rowOff>2295525</xdr:rowOff>
    </xdr:to>
    <xdr:sp macro="" textlink="">
      <xdr:nvSpPr>
        <xdr:cNvPr id="14" name="Text Box 60">
          <a:extLst>
            <a:ext uri="{FF2B5EF4-FFF2-40B4-BE49-F238E27FC236}">
              <a16:creationId xmlns="" xmlns:a16="http://schemas.microsoft.com/office/drawing/2014/main" id="{00000000-0008-0000-0300-00000E000000}"/>
            </a:ext>
          </a:extLst>
        </xdr:cNvPr>
        <xdr:cNvSpPr txBox="1">
          <a:spLocks noChangeArrowheads="1"/>
        </xdr:cNvSpPr>
      </xdr:nvSpPr>
      <xdr:spPr bwMode="auto">
        <a:xfrm>
          <a:off x="752475" y="6257925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101</xdr:row>
      <xdr:rowOff>0</xdr:rowOff>
    </xdr:from>
    <xdr:to>
      <xdr:col>1</xdr:col>
      <xdr:colOff>190500</xdr:colOff>
      <xdr:row>101</xdr:row>
      <xdr:rowOff>2295525</xdr:rowOff>
    </xdr:to>
    <xdr:sp macro="" textlink="">
      <xdr:nvSpPr>
        <xdr:cNvPr id="15" name="Text Box 60">
          <a:extLst>
            <a:ext uri="{FF2B5EF4-FFF2-40B4-BE49-F238E27FC236}">
              <a16:creationId xmlns="" xmlns:a16="http://schemas.microsoft.com/office/drawing/2014/main" id="{00000000-0008-0000-0300-00000F000000}"/>
            </a:ext>
          </a:extLst>
        </xdr:cNvPr>
        <xdr:cNvSpPr txBox="1">
          <a:spLocks noChangeArrowheads="1"/>
        </xdr:cNvSpPr>
      </xdr:nvSpPr>
      <xdr:spPr bwMode="auto">
        <a:xfrm>
          <a:off x="752475" y="6257925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101</xdr:row>
      <xdr:rowOff>0</xdr:rowOff>
    </xdr:from>
    <xdr:to>
      <xdr:col>1</xdr:col>
      <xdr:colOff>190500</xdr:colOff>
      <xdr:row>101</xdr:row>
      <xdr:rowOff>2295525</xdr:rowOff>
    </xdr:to>
    <xdr:sp macro="" textlink="">
      <xdr:nvSpPr>
        <xdr:cNvPr id="16" name="Text Box 60">
          <a:extLst>
            <a:ext uri="{FF2B5EF4-FFF2-40B4-BE49-F238E27FC236}">
              <a16:creationId xmlns="" xmlns:a16="http://schemas.microsoft.com/office/drawing/2014/main" id="{00000000-0008-0000-0300-000010000000}"/>
            </a:ext>
          </a:extLst>
        </xdr:cNvPr>
        <xdr:cNvSpPr txBox="1">
          <a:spLocks noChangeArrowheads="1"/>
        </xdr:cNvSpPr>
      </xdr:nvSpPr>
      <xdr:spPr bwMode="auto">
        <a:xfrm>
          <a:off x="752475" y="6257925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101</xdr:row>
      <xdr:rowOff>0</xdr:rowOff>
    </xdr:from>
    <xdr:to>
      <xdr:col>1</xdr:col>
      <xdr:colOff>190500</xdr:colOff>
      <xdr:row>101</xdr:row>
      <xdr:rowOff>2295525</xdr:rowOff>
    </xdr:to>
    <xdr:sp macro="" textlink="">
      <xdr:nvSpPr>
        <xdr:cNvPr id="17" name="Text Box 60">
          <a:extLst>
            <a:ext uri="{FF2B5EF4-FFF2-40B4-BE49-F238E27FC236}">
              <a16:creationId xmlns="" xmlns:a16="http://schemas.microsoft.com/office/drawing/2014/main" id="{00000000-0008-0000-0300-000011000000}"/>
            </a:ext>
          </a:extLst>
        </xdr:cNvPr>
        <xdr:cNvSpPr txBox="1">
          <a:spLocks noChangeArrowheads="1"/>
        </xdr:cNvSpPr>
      </xdr:nvSpPr>
      <xdr:spPr bwMode="auto">
        <a:xfrm>
          <a:off x="752475" y="62579250"/>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100</xdr:row>
      <xdr:rowOff>0</xdr:rowOff>
    </xdr:from>
    <xdr:to>
      <xdr:col>1</xdr:col>
      <xdr:colOff>190500</xdr:colOff>
      <xdr:row>100</xdr:row>
      <xdr:rowOff>2295525</xdr:rowOff>
    </xdr:to>
    <xdr:sp macro="" textlink="">
      <xdr:nvSpPr>
        <xdr:cNvPr id="22" name="Text Box 60">
          <a:extLst>
            <a:ext uri="{FF2B5EF4-FFF2-40B4-BE49-F238E27FC236}">
              <a16:creationId xmlns="" xmlns:a16="http://schemas.microsoft.com/office/drawing/2014/main" id="{00000000-0008-0000-0300-000016000000}"/>
            </a:ext>
          </a:extLst>
        </xdr:cNvPr>
        <xdr:cNvSpPr txBox="1">
          <a:spLocks noChangeArrowheads="1"/>
        </xdr:cNvSpPr>
      </xdr:nvSpPr>
      <xdr:spPr bwMode="auto">
        <a:xfrm>
          <a:off x="895350" y="50577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123825</xdr:colOff>
      <xdr:row>100</xdr:row>
      <xdr:rowOff>0</xdr:rowOff>
    </xdr:from>
    <xdr:to>
      <xdr:col>1</xdr:col>
      <xdr:colOff>200025</xdr:colOff>
      <xdr:row>101</xdr:row>
      <xdr:rowOff>0</xdr:rowOff>
    </xdr:to>
    <xdr:sp macro="" textlink="">
      <xdr:nvSpPr>
        <xdr:cNvPr id="23" name="Text Box 60">
          <a:extLst>
            <a:ext uri="{FF2B5EF4-FFF2-40B4-BE49-F238E27FC236}">
              <a16:creationId xmlns="" xmlns:a16="http://schemas.microsoft.com/office/drawing/2014/main" id="{00000000-0008-0000-0300-000017000000}"/>
            </a:ext>
          </a:extLst>
        </xdr:cNvPr>
        <xdr:cNvSpPr txBox="1">
          <a:spLocks noChangeArrowheads="1"/>
        </xdr:cNvSpPr>
      </xdr:nvSpPr>
      <xdr:spPr bwMode="auto">
        <a:xfrm>
          <a:off x="762000"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34" name="Text Box 60">
          <a:extLst>
            <a:ext uri="{FF2B5EF4-FFF2-40B4-BE49-F238E27FC236}">
              <a16:creationId xmlns="" xmlns:a16="http://schemas.microsoft.com/office/drawing/2014/main" id="{00000000-0008-0000-0300-000022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35" name="Text Box 60">
          <a:extLst>
            <a:ext uri="{FF2B5EF4-FFF2-40B4-BE49-F238E27FC236}">
              <a16:creationId xmlns="" xmlns:a16="http://schemas.microsoft.com/office/drawing/2014/main" id="{00000000-0008-0000-0300-000023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36" name="Text Box 60">
          <a:extLst>
            <a:ext uri="{FF2B5EF4-FFF2-40B4-BE49-F238E27FC236}">
              <a16:creationId xmlns="" xmlns:a16="http://schemas.microsoft.com/office/drawing/2014/main" id="{00000000-0008-0000-0300-000024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37" name="Text Box 60">
          <a:extLst>
            <a:ext uri="{FF2B5EF4-FFF2-40B4-BE49-F238E27FC236}">
              <a16:creationId xmlns="" xmlns:a16="http://schemas.microsoft.com/office/drawing/2014/main" id="{00000000-0008-0000-0300-000025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38" name="Text Box 60">
          <a:extLst>
            <a:ext uri="{FF2B5EF4-FFF2-40B4-BE49-F238E27FC236}">
              <a16:creationId xmlns="" xmlns:a16="http://schemas.microsoft.com/office/drawing/2014/main" id="{00000000-0008-0000-0300-000026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39" name="Text Box 60">
          <a:extLst>
            <a:ext uri="{FF2B5EF4-FFF2-40B4-BE49-F238E27FC236}">
              <a16:creationId xmlns="" xmlns:a16="http://schemas.microsoft.com/office/drawing/2014/main" id="{00000000-0008-0000-0300-000027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40" name="Text Box 60">
          <a:extLst>
            <a:ext uri="{FF2B5EF4-FFF2-40B4-BE49-F238E27FC236}">
              <a16:creationId xmlns="" xmlns:a16="http://schemas.microsoft.com/office/drawing/2014/main" id="{00000000-0008-0000-0300-000028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41" name="Text Box 60">
          <a:extLst>
            <a:ext uri="{FF2B5EF4-FFF2-40B4-BE49-F238E27FC236}">
              <a16:creationId xmlns="" xmlns:a16="http://schemas.microsoft.com/office/drawing/2014/main" id="{00000000-0008-0000-0300-000029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115</xdr:row>
      <xdr:rowOff>0</xdr:rowOff>
    </xdr:from>
    <xdr:to>
      <xdr:col>1</xdr:col>
      <xdr:colOff>190500</xdr:colOff>
      <xdr:row>115</xdr:row>
      <xdr:rowOff>2295525</xdr:rowOff>
    </xdr:to>
    <xdr:sp macro="" textlink="">
      <xdr:nvSpPr>
        <xdr:cNvPr id="50" name="Text Box 60">
          <a:extLst>
            <a:ext uri="{FF2B5EF4-FFF2-40B4-BE49-F238E27FC236}">
              <a16:creationId xmlns="" xmlns:a16="http://schemas.microsoft.com/office/drawing/2014/main" id="{00000000-0008-0000-0300-000032000000}"/>
            </a:ext>
          </a:extLst>
        </xdr:cNvPr>
        <xdr:cNvSpPr txBox="1">
          <a:spLocks noChangeArrowheads="1"/>
        </xdr:cNvSpPr>
      </xdr:nvSpPr>
      <xdr:spPr bwMode="auto">
        <a:xfrm>
          <a:off x="752475"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123825</xdr:colOff>
      <xdr:row>115</xdr:row>
      <xdr:rowOff>0</xdr:rowOff>
    </xdr:from>
    <xdr:to>
      <xdr:col>1</xdr:col>
      <xdr:colOff>200025</xdr:colOff>
      <xdr:row>116</xdr:row>
      <xdr:rowOff>0</xdr:rowOff>
    </xdr:to>
    <xdr:sp macro="" textlink="">
      <xdr:nvSpPr>
        <xdr:cNvPr id="51" name="Text Box 60">
          <a:extLst>
            <a:ext uri="{FF2B5EF4-FFF2-40B4-BE49-F238E27FC236}">
              <a16:creationId xmlns="" xmlns:a16="http://schemas.microsoft.com/office/drawing/2014/main" id="{00000000-0008-0000-0300-000033000000}"/>
            </a:ext>
          </a:extLst>
        </xdr:cNvPr>
        <xdr:cNvSpPr txBox="1">
          <a:spLocks noChangeArrowheads="1"/>
        </xdr:cNvSpPr>
      </xdr:nvSpPr>
      <xdr:spPr bwMode="auto">
        <a:xfrm>
          <a:off x="762000" y="6257925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117</xdr:row>
      <xdr:rowOff>0</xdr:rowOff>
    </xdr:from>
    <xdr:to>
      <xdr:col>1</xdr:col>
      <xdr:colOff>190500</xdr:colOff>
      <xdr:row>117</xdr:row>
      <xdr:rowOff>2295525</xdr:rowOff>
    </xdr:to>
    <xdr:sp macro="" textlink="">
      <xdr:nvSpPr>
        <xdr:cNvPr id="68" name="Text Box 60">
          <a:extLst>
            <a:ext uri="{FF2B5EF4-FFF2-40B4-BE49-F238E27FC236}">
              <a16:creationId xmlns="" xmlns:a16="http://schemas.microsoft.com/office/drawing/2014/main" id="{00000000-0008-0000-0300-000044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117</xdr:row>
      <xdr:rowOff>0</xdr:rowOff>
    </xdr:from>
    <xdr:to>
      <xdr:col>1</xdr:col>
      <xdr:colOff>190500</xdr:colOff>
      <xdr:row>117</xdr:row>
      <xdr:rowOff>2295525</xdr:rowOff>
    </xdr:to>
    <xdr:sp macro="" textlink="">
      <xdr:nvSpPr>
        <xdr:cNvPr id="69" name="Text Box 60">
          <a:extLst>
            <a:ext uri="{FF2B5EF4-FFF2-40B4-BE49-F238E27FC236}">
              <a16:creationId xmlns="" xmlns:a16="http://schemas.microsoft.com/office/drawing/2014/main" id="{00000000-0008-0000-0300-000045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117</xdr:row>
      <xdr:rowOff>0</xdr:rowOff>
    </xdr:from>
    <xdr:to>
      <xdr:col>1</xdr:col>
      <xdr:colOff>190500</xdr:colOff>
      <xdr:row>117</xdr:row>
      <xdr:rowOff>2295525</xdr:rowOff>
    </xdr:to>
    <xdr:sp macro="" textlink="">
      <xdr:nvSpPr>
        <xdr:cNvPr id="70" name="Text Box 60">
          <a:extLst>
            <a:ext uri="{FF2B5EF4-FFF2-40B4-BE49-F238E27FC236}">
              <a16:creationId xmlns="" xmlns:a16="http://schemas.microsoft.com/office/drawing/2014/main" id="{00000000-0008-0000-0300-000046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117</xdr:row>
      <xdr:rowOff>0</xdr:rowOff>
    </xdr:from>
    <xdr:to>
      <xdr:col>1</xdr:col>
      <xdr:colOff>190500</xdr:colOff>
      <xdr:row>117</xdr:row>
      <xdr:rowOff>2295525</xdr:rowOff>
    </xdr:to>
    <xdr:sp macro="" textlink="">
      <xdr:nvSpPr>
        <xdr:cNvPr id="71" name="Text Box 60">
          <a:extLst>
            <a:ext uri="{FF2B5EF4-FFF2-40B4-BE49-F238E27FC236}">
              <a16:creationId xmlns="" xmlns:a16="http://schemas.microsoft.com/office/drawing/2014/main" id="{00000000-0008-0000-0300-000047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117</xdr:row>
      <xdr:rowOff>0</xdr:rowOff>
    </xdr:from>
    <xdr:to>
      <xdr:col>1</xdr:col>
      <xdr:colOff>190500</xdr:colOff>
      <xdr:row>117</xdr:row>
      <xdr:rowOff>2295525</xdr:rowOff>
    </xdr:to>
    <xdr:sp macro="" textlink="">
      <xdr:nvSpPr>
        <xdr:cNvPr id="72" name="Text Box 60">
          <a:extLst>
            <a:ext uri="{FF2B5EF4-FFF2-40B4-BE49-F238E27FC236}">
              <a16:creationId xmlns="" xmlns:a16="http://schemas.microsoft.com/office/drawing/2014/main" id="{00000000-0008-0000-0300-000048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117</xdr:row>
      <xdr:rowOff>0</xdr:rowOff>
    </xdr:from>
    <xdr:to>
      <xdr:col>1</xdr:col>
      <xdr:colOff>190500</xdr:colOff>
      <xdr:row>117</xdr:row>
      <xdr:rowOff>2295525</xdr:rowOff>
    </xdr:to>
    <xdr:sp macro="" textlink="">
      <xdr:nvSpPr>
        <xdr:cNvPr id="73" name="Text Box 60">
          <a:extLst>
            <a:ext uri="{FF2B5EF4-FFF2-40B4-BE49-F238E27FC236}">
              <a16:creationId xmlns="" xmlns:a16="http://schemas.microsoft.com/office/drawing/2014/main" id="{00000000-0008-0000-0300-000049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117</xdr:row>
      <xdr:rowOff>0</xdr:rowOff>
    </xdr:from>
    <xdr:to>
      <xdr:col>1</xdr:col>
      <xdr:colOff>190500</xdr:colOff>
      <xdr:row>117</xdr:row>
      <xdr:rowOff>2295525</xdr:rowOff>
    </xdr:to>
    <xdr:sp macro="" textlink="">
      <xdr:nvSpPr>
        <xdr:cNvPr id="74" name="Text Box 60">
          <a:extLst>
            <a:ext uri="{FF2B5EF4-FFF2-40B4-BE49-F238E27FC236}">
              <a16:creationId xmlns="" xmlns:a16="http://schemas.microsoft.com/office/drawing/2014/main" id="{00000000-0008-0000-0300-00004A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117</xdr:row>
      <xdr:rowOff>0</xdr:rowOff>
    </xdr:from>
    <xdr:to>
      <xdr:col>1</xdr:col>
      <xdr:colOff>190500</xdr:colOff>
      <xdr:row>117</xdr:row>
      <xdr:rowOff>2295525</xdr:rowOff>
    </xdr:to>
    <xdr:sp macro="" textlink="">
      <xdr:nvSpPr>
        <xdr:cNvPr id="75" name="Text Box 60">
          <a:extLst>
            <a:ext uri="{FF2B5EF4-FFF2-40B4-BE49-F238E27FC236}">
              <a16:creationId xmlns="" xmlns:a16="http://schemas.microsoft.com/office/drawing/2014/main" id="{00000000-0008-0000-0300-00004B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76" name="Text Box 60">
          <a:extLst>
            <a:ext uri="{FF2B5EF4-FFF2-40B4-BE49-F238E27FC236}">
              <a16:creationId xmlns="" xmlns:a16="http://schemas.microsoft.com/office/drawing/2014/main" id="{00000000-0008-0000-0300-00004C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77" name="Text Box 60">
          <a:extLst>
            <a:ext uri="{FF2B5EF4-FFF2-40B4-BE49-F238E27FC236}">
              <a16:creationId xmlns="" xmlns:a16="http://schemas.microsoft.com/office/drawing/2014/main" id="{00000000-0008-0000-0300-00004D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78" name="Text Box 60">
          <a:extLst>
            <a:ext uri="{FF2B5EF4-FFF2-40B4-BE49-F238E27FC236}">
              <a16:creationId xmlns="" xmlns:a16="http://schemas.microsoft.com/office/drawing/2014/main" id="{00000000-0008-0000-0300-00004E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79" name="Text Box 60">
          <a:extLst>
            <a:ext uri="{FF2B5EF4-FFF2-40B4-BE49-F238E27FC236}">
              <a16:creationId xmlns="" xmlns:a16="http://schemas.microsoft.com/office/drawing/2014/main" id="{00000000-0008-0000-0300-00004F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80" name="Text Box 60">
          <a:extLst>
            <a:ext uri="{FF2B5EF4-FFF2-40B4-BE49-F238E27FC236}">
              <a16:creationId xmlns="" xmlns:a16="http://schemas.microsoft.com/office/drawing/2014/main" id="{00000000-0008-0000-0300-000050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81" name="Text Box 60">
          <a:extLst>
            <a:ext uri="{FF2B5EF4-FFF2-40B4-BE49-F238E27FC236}">
              <a16:creationId xmlns="" xmlns:a16="http://schemas.microsoft.com/office/drawing/2014/main" id="{00000000-0008-0000-0300-000051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82" name="Text Box 60">
          <a:extLst>
            <a:ext uri="{FF2B5EF4-FFF2-40B4-BE49-F238E27FC236}">
              <a16:creationId xmlns="" xmlns:a16="http://schemas.microsoft.com/office/drawing/2014/main" id="{00000000-0008-0000-0300-000052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83" name="Text Box 60">
          <a:extLst>
            <a:ext uri="{FF2B5EF4-FFF2-40B4-BE49-F238E27FC236}">
              <a16:creationId xmlns="" xmlns:a16="http://schemas.microsoft.com/office/drawing/2014/main" id="{00000000-0008-0000-0300-000053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129</xdr:row>
      <xdr:rowOff>0</xdr:rowOff>
    </xdr:from>
    <xdr:to>
      <xdr:col>1</xdr:col>
      <xdr:colOff>190500</xdr:colOff>
      <xdr:row>129</xdr:row>
      <xdr:rowOff>2295525</xdr:rowOff>
    </xdr:to>
    <xdr:sp macro="" textlink="">
      <xdr:nvSpPr>
        <xdr:cNvPr id="84" name="Text Box 60">
          <a:extLst>
            <a:ext uri="{FF2B5EF4-FFF2-40B4-BE49-F238E27FC236}">
              <a16:creationId xmlns="" xmlns:a16="http://schemas.microsoft.com/office/drawing/2014/main" id="{00000000-0008-0000-0300-000054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129</xdr:row>
      <xdr:rowOff>0</xdr:rowOff>
    </xdr:from>
    <xdr:to>
      <xdr:col>1</xdr:col>
      <xdr:colOff>190500</xdr:colOff>
      <xdr:row>129</xdr:row>
      <xdr:rowOff>2295525</xdr:rowOff>
    </xdr:to>
    <xdr:sp macro="" textlink="">
      <xdr:nvSpPr>
        <xdr:cNvPr id="85" name="Text Box 60">
          <a:extLst>
            <a:ext uri="{FF2B5EF4-FFF2-40B4-BE49-F238E27FC236}">
              <a16:creationId xmlns="" xmlns:a16="http://schemas.microsoft.com/office/drawing/2014/main" id="{00000000-0008-0000-0300-000055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129</xdr:row>
      <xdr:rowOff>0</xdr:rowOff>
    </xdr:from>
    <xdr:to>
      <xdr:col>1</xdr:col>
      <xdr:colOff>190500</xdr:colOff>
      <xdr:row>129</xdr:row>
      <xdr:rowOff>2295525</xdr:rowOff>
    </xdr:to>
    <xdr:sp macro="" textlink="">
      <xdr:nvSpPr>
        <xdr:cNvPr id="86" name="Text Box 60">
          <a:extLst>
            <a:ext uri="{FF2B5EF4-FFF2-40B4-BE49-F238E27FC236}">
              <a16:creationId xmlns="" xmlns:a16="http://schemas.microsoft.com/office/drawing/2014/main" id="{00000000-0008-0000-0300-000056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129</xdr:row>
      <xdr:rowOff>0</xdr:rowOff>
    </xdr:from>
    <xdr:to>
      <xdr:col>1</xdr:col>
      <xdr:colOff>190500</xdr:colOff>
      <xdr:row>129</xdr:row>
      <xdr:rowOff>2295525</xdr:rowOff>
    </xdr:to>
    <xdr:sp macro="" textlink="">
      <xdr:nvSpPr>
        <xdr:cNvPr id="87" name="Text Box 60">
          <a:extLst>
            <a:ext uri="{FF2B5EF4-FFF2-40B4-BE49-F238E27FC236}">
              <a16:creationId xmlns="" xmlns:a16="http://schemas.microsoft.com/office/drawing/2014/main" id="{00000000-0008-0000-0300-000057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129</xdr:row>
      <xdr:rowOff>0</xdr:rowOff>
    </xdr:from>
    <xdr:to>
      <xdr:col>1</xdr:col>
      <xdr:colOff>190500</xdr:colOff>
      <xdr:row>129</xdr:row>
      <xdr:rowOff>2295525</xdr:rowOff>
    </xdr:to>
    <xdr:sp macro="" textlink="">
      <xdr:nvSpPr>
        <xdr:cNvPr id="88" name="Text Box 60">
          <a:extLst>
            <a:ext uri="{FF2B5EF4-FFF2-40B4-BE49-F238E27FC236}">
              <a16:creationId xmlns="" xmlns:a16="http://schemas.microsoft.com/office/drawing/2014/main" id="{00000000-0008-0000-0300-000058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129</xdr:row>
      <xdr:rowOff>0</xdr:rowOff>
    </xdr:from>
    <xdr:to>
      <xdr:col>1</xdr:col>
      <xdr:colOff>190500</xdr:colOff>
      <xdr:row>129</xdr:row>
      <xdr:rowOff>2295525</xdr:rowOff>
    </xdr:to>
    <xdr:sp macro="" textlink="">
      <xdr:nvSpPr>
        <xdr:cNvPr id="89" name="Text Box 60">
          <a:extLst>
            <a:ext uri="{FF2B5EF4-FFF2-40B4-BE49-F238E27FC236}">
              <a16:creationId xmlns="" xmlns:a16="http://schemas.microsoft.com/office/drawing/2014/main" id="{00000000-0008-0000-0300-000059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129</xdr:row>
      <xdr:rowOff>0</xdr:rowOff>
    </xdr:from>
    <xdr:to>
      <xdr:col>1</xdr:col>
      <xdr:colOff>190500</xdr:colOff>
      <xdr:row>129</xdr:row>
      <xdr:rowOff>2295525</xdr:rowOff>
    </xdr:to>
    <xdr:sp macro="" textlink="">
      <xdr:nvSpPr>
        <xdr:cNvPr id="90" name="Text Box 60">
          <a:extLst>
            <a:ext uri="{FF2B5EF4-FFF2-40B4-BE49-F238E27FC236}">
              <a16:creationId xmlns="" xmlns:a16="http://schemas.microsoft.com/office/drawing/2014/main" id="{00000000-0008-0000-0300-00005A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129</xdr:row>
      <xdr:rowOff>0</xdr:rowOff>
    </xdr:from>
    <xdr:to>
      <xdr:col>1</xdr:col>
      <xdr:colOff>190500</xdr:colOff>
      <xdr:row>129</xdr:row>
      <xdr:rowOff>2295525</xdr:rowOff>
    </xdr:to>
    <xdr:sp macro="" textlink="">
      <xdr:nvSpPr>
        <xdr:cNvPr id="91" name="Text Box 60">
          <a:extLst>
            <a:ext uri="{FF2B5EF4-FFF2-40B4-BE49-F238E27FC236}">
              <a16:creationId xmlns="" xmlns:a16="http://schemas.microsoft.com/office/drawing/2014/main" id="{00000000-0008-0000-0300-00005B000000}"/>
            </a:ext>
          </a:extLst>
        </xdr:cNvPr>
        <xdr:cNvSpPr txBox="1">
          <a:spLocks noChangeArrowheads="1"/>
        </xdr:cNvSpPr>
      </xdr:nvSpPr>
      <xdr:spPr bwMode="auto">
        <a:xfrm>
          <a:off x="752475" y="754380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128</xdr:row>
      <xdr:rowOff>0</xdr:rowOff>
    </xdr:from>
    <xdr:to>
      <xdr:col>1</xdr:col>
      <xdr:colOff>190500</xdr:colOff>
      <xdr:row>128</xdr:row>
      <xdr:rowOff>2295525</xdr:rowOff>
    </xdr:to>
    <xdr:sp macro="" textlink="">
      <xdr:nvSpPr>
        <xdr:cNvPr id="92" name="Text Box 60">
          <a:extLst>
            <a:ext uri="{FF2B5EF4-FFF2-40B4-BE49-F238E27FC236}">
              <a16:creationId xmlns="" xmlns:a16="http://schemas.microsoft.com/office/drawing/2014/main" id="{00000000-0008-0000-0300-00005C000000}"/>
            </a:ext>
          </a:extLst>
        </xdr:cNvPr>
        <xdr:cNvSpPr txBox="1">
          <a:spLocks noChangeArrowheads="1"/>
        </xdr:cNvSpPr>
      </xdr:nvSpPr>
      <xdr:spPr bwMode="auto">
        <a:xfrm>
          <a:off x="752475"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123825</xdr:colOff>
      <xdr:row>128</xdr:row>
      <xdr:rowOff>0</xdr:rowOff>
    </xdr:from>
    <xdr:to>
      <xdr:col>1</xdr:col>
      <xdr:colOff>200025</xdr:colOff>
      <xdr:row>129</xdr:row>
      <xdr:rowOff>0</xdr:rowOff>
    </xdr:to>
    <xdr:sp macro="" textlink="">
      <xdr:nvSpPr>
        <xdr:cNvPr id="93" name="Text Box 60">
          <a:extLst>
            <a:ext uri="{FF2B5EF4-FFF2-40B4-BE49-F238E27FC236}">
              <a16:creationId xmlns="" xmlns:a16="http://schemas.microsoft.com/office/drawing/2014/main" id="{00000000-0008-0000-0300-00005D000000}"/>
            </a:ext>
          </a:extLst>
        </xdr:cNvPr>
        <xdr:cNvSpPr txBox="1">
          <a:spLocks noChangeArrowheads="1"/>
        </xdr:cNvSpPr>
      </xdr:nvSpPr>
      <xdr:spPr bwMode="auto">
        <a:xfrm>
          <a:off x="762000" y="750760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94" name="Text Box 60">
          <a:extLst>
            <a:ext uri="{FF2B5EF4-FFF2-40B4-BE49-F238E27FC236}">
              <a16:creationId xmlns="" xmlns:a16="http://schemas.microsoft.com/office/drawing/2014/main" id="{00000000-0008-0000-0300-00005E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95" name="Text Box 60">
          <a:extLst>
            <a:ext uri="{FF2B5EF4-FFF2-40B4-BE49-F238E27FC236}">
              <a16:creationId xmlns="" xmlns:a16="http://schemas.microsoft.com/office/drawing/2014/main" id="{00000000-0008-0000-0300-00005F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96" name="Text Box 60">
          <a:extLst>
            <a:ext uri="{FF2B5EF4-FFF2-40B4-BE49-F238E27FC236}">
              <a16:creationId xmlns="" xmlns:a16="http://schemas.microsoft.com/office/drawing/2014/main" id="{00000000-0008-0000-0300-000060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97" name="Text Box 60">
          <a:extLst>
            <a:ext uri="{FF2B5EF4-FFF2-40B4-BE49-F238E27FC236}">
              <a16:creationId xmlns="" xmlns:a16="http://schemas.microsoft.com/office/drawing/2014/main" id="{00000000-0008-0000-0300-000061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98" name="Text Box 60">
          <a:extLst>
            <a:ext uri="{FF2B5EF4-FFF2-40B4-BE49-F238E27FC236}">
              <a16:creationId xmlns="" xmlns:a16="http://schemas.microsoft.com/office/drawing/2014/main" id="{00000000-0008-0000-0300-000062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99" name="Text Box 60">
          <a:extLst>
            <a:ext uri="{FF2B5EF4-FFF2-40B4-BE49-F238E27FC236}">
              <a16:creationId xmlns="" xmlns:a16="http://schemas.microsoft.com/office/drawing/2014/main" id="{00000000-0008-0000-0300-000063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0" name="Text Box 60">
          <a:extLst>
            <a:ext uri="{FF2B5EF4-FFF2-40B4-BE49-F238E27FC236}">
              <a16:creationId xmlns="" xmlns:a16="http://schemas.microsoft.com/office/drawing/2014/main" id="{00000000-0008-0000-0300-000064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1" name="Text Box 60">
          <a:extLst>
            <a:ext uri="{FF2B5EF4-FFF2-40B4-BE49-F238E27FC236}">
              <a16:creationId xmlns="" xmlns:a16="http://schemas.microsoft.com/office/drawing/2014/main" id="{00000000-0008-0000-0300-000065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2" name="Text Box 60">
          <a:extLst>
            <a:ext uri="{FF2B5EF4-FFF2-40B4-BE49-F238E27FC236}">
              <a16:creationId xmlns="" xmlns:a16="http://schemas.microsoft.com/office/drawing/2014/main" id="{00000000-0008-0000-0300-000066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3" name="Text Box 60">
          <a:extLst>
            <a:ext uri="{FF2B5EF4-FFF2-40B4-BE49-F238E27FC236}">
              <a16:creationId xmlns="" xmlns:a16="http://schemas.microsoft.com/office/drawing/2014/main" id="{00000000-0008-0000-0300-000067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4" name="Text Box 60">
          <a:extLst>
            <a:ext uri="{FF2B5EF4-FFF2-40B4-BE49-F238E27FC236}">
              <a16:creationId xmlns="" xmlns:a16="http://schemas.microsoft.com/office/drawing/2014/main" id="{00000000-0008-0000-0300-000068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5" name="Text Box 60">
          <a:extLst>
            <a:ext uri="{FF2B5EF4-FFF2-40B4-BE49-F238E27FC236}">
              <a16:creationId xmlns="" xmlns:a16="http://schemas.microsoft.com/office/drawing/2014/main" id="{00000000-0008-0000-0300-000069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6" name="Text Box 60">
          <a:extLst>
            <a:ext uri="{FF2B5EF4-FFF2-40B4-BE49-F238E27FC236}">
              <a16:creationId xmlns="" xmlns:a16="http://schemas.microsoft.com/office/drawing/2014/main" id="{00000000-0008-0000-0300-00006A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7" name="Text Box 60">
          <a:extLst>
            <a:ext uri="{FF2B5EF4-FFF2-40B4-BE49-F238E27FC236}">
              <a16:creationId xmlns="" xmlns:a16="http://schemas.microsoft.com/office/drawing/2014/main" id="{00000000-0008-0000-0300-00006B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8" name="Text Box 60">
          <a:extLst>
            <a:ext uri="{FF2B5EF4-FFF2-40B4-BE49-F238E27FC236}">
              <a16:creationId xmlns="" xmlns:a16="http://schemas.microsoft.com/office/drawing/2014/main" id="{00000000-0008-0000-0300-00006C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130</xdr:row>
      <xdr:rowOff>0</xdr:rowOff>
    </xdr:from>
    <xdr:to>
      <xdr:col>1</xdr:col>
      <xdr:colOff>190500</xdr:colOff>
      <xdr:row>130</xdr:row>
      <xdr:rowOff>2295525</xdr:rowOff>
    </xdr:to>
    <xdr:sp macro="" textlink="">
      <xdr:nvSpPr>
        <xdr:cNvPr id="109" name="Text Box 60">
          <a:extLst>
            <a:ext uri="{FF2B5EF4-FFF2-40B4-BE49-F238E27FC236}">
              <a16:creationId xmlns="" xmlns:a16="http://schemas.microsoft.com/office/drawing/2014/main" id="{00000000-0008-0000-0300-00006D000000}"/>
            </a:ext>
          </a:extLst>
        </xdr:cNvPr>
        <xdr:cNvSpPr txBox="1">
          <a:spLocks noChangeArrowheads="1"/>
        </xdr:cNvSpPr>
      </xdr:nvSpPr>
      <xdr:spPr bwMode="auto">
        <a:xfrm>
          <a:off x="752475" y="756189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133</xdr:row>
      <xdr:rowOff>0</xdr:rowOff>
    </xdr:from>
    <xdr:to>
      <xdr:col>1</xdr:col>
      <xdr:colOff>190500</xdr:colOff>
      <xdr:row>133</xdr:row>
      <xdr:rowOff>2295525</xdr:rowOff>
    </xdr:to>
    <xdr:sp macro="" textlink="">
      <xdr:nvSpPr>
        <xdr:cNvPr id="110" name="Text Box 60">
          <a:extLst>
            <a:ext uri="{FF2B5EF4-FFF2-40B4-BE49-F238E27FC236}">
              <a16:creationId xmlns="" xmlns:a16="http://schemas.microsoft.com/office/drawing/2014/main" id="{00000000-0008-0000-0300-00006E000000}"/>
            </a:ext>
          </a:extLst>
        </xdr:cNvPr>
        <xdr:cNvSpPr txBox="1">
          <a:spLocks noChangeArrowheads="1"/>
        </xdr:cNvSpPr>
      </xdr:nvSpPr>
      <xdr:spPr bwMode="auto">
        <a:xfrm>
          <a:off x="752475" y="757999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133</xdr:row>
      <xdr:rowOff>0</xdr:rowOff>
    </xdr:from>
    <xdr:to>
      <xdr:col>1</xdr:col>
      <xdr:colOff>190500</xdr:colOff>
      <xdr:row>133</xdr:row>
      <xdr:rowOff>2295525</xdr:rowOff>
    </xdr:to>
    <xdr:sp macro="" textlink="">
      <xdr:nvSpPr>
        <xdr:cNvPr id="111" name="Text Box 60">
          <a:extLst>
            <a:ext uri="{FF2B5EF4-FFF2-40B4-BE49-F238E27FC236}">
              <a16:creationId xmlns="" xmlns:a16="http://schemas.microsoft.com/office/drawing/2014/main" id="{00000000-0008-0000-0300-00006F000000}"/>
            </a:ext>
          </a:extLst>
        </xdr:cNvPr>
        <xdr:cNvSpPr txBox="1">
          <a:spLocks noChangeArrowheads="1"/>
        </xdr:cNvSpPr>
      </xdr:nvSpPr>
      <xdr:spPr bwMode="auto">
        <a:xfrm>
          <a:off x="752475" y="757999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133</xdr:row>
      <xdr:rowOff>0</xdr:rowOff>
    </xdr:from>
    <xdr:to>
      <xdr:col>1</xdr:col>
      <xdr:colOff>190500</xdr:colOff>
      <xdr:row>133</xdr:row>
      <xdr:rowOff>2295525</xdr:rowOff>
    </xdr:to>
    <xdr:sp macro="" textlink="">
      <xdr:nvSpPr>
        <xdr:cNvPr id="112" name="Text Box 60">
          <a:extLst>
            <a:ext uri="{FF2B5EF4-FFF2-40B4-BE49-F238E27FC236}">
              <a16:creationId xmlns="" xmlns:a16="http://schemas.microsoft.com/office/drawing/2014/main" id="{00000000-0008-0000-0300-000070000000}"/>
            </a:ext>
          </a:extLst>
        </xdr:cNvPr>
        <xdr:cNvSpPr txBox="1">
          <a:spLocks noChangeArrowheads="1"/>
        </xdr:cNvSpPr>
      </xdr:nvSpPr>
      <xdr:spPr bwMode="auto">
        <a:xfrm>
          <a:off x="752475" y="757999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133</xdr:row>
      <xdr:rowOff>0</xdr:rowOff>
    </xdr:from>
    <xdr:to>
      <xdr:col>1</xdr:col>
      <xdr:colOff>190500</xdr:colOff>
      <xdr:row>133</xdr:row>
      <xdr:rowOff>2295525</xdr:rowOff>
    </xdr:to>
    <xdr:sp macro="" textlink="">
      <xdr:nvSpPr>
        <xdr:cNvPr id="113" name="Text Box 60">
          <a:extLst>
            <a:ext uri="{FF2B5EF4-FFF2-40B4-BE49-F238E27FC236}">
              <a16:creationId xmlns="" xmlns:a16="http://schemas.microsoft.com/office/drawing/2014/main" id="{00000000-0008-0000-0300-000071000000}"/>
            </a:ext>
          </a:extLst>
        </xdr:cNvPr>
        <xdr:cNvSpPr txBox="1">
          <a:spLocks noChangeArrowheads="1"/>
        </xdr:cNvSpPr>
      </xdr:nvSpPr>
      <xdr:spPr bwMode="auto">
        <a:xfrm>
          <a:off x="752475" y="757999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133</xdr:row>
      <xdr:rowOff>0</xdr:rowOff>
    </xdr:from>
    <xdr:to>
      <xdr:col>1</xdr:col>
      <xdr:colOff>190500</xdr:colOff>
      <xdr:row>133</xdr:row>
      <xdr:rowOff>2295525</xdr:rowOff>
    </xdr:to>
    <xdr:sp macro="" textlink="">
      <xdr:nvSpPr>
        <xdr:cNvPr id="114" name="Text Box 60">
          <a:extLst>
            <a:ext uri="{FF2B5EF4-FFF2-40B4-BE49-F238E27FC236}">
              <a16:creationId xmlns="" xmlns:a16="http://schemas.microsoft.com/office/drawing/2014/main" id="{00000000-0008-0000-0300-000072000000}"/>
            </a:ext>
          </a:extLst>
        </xdr:cNvPr>
        <xdr:cNvSpPr txBox="1">
          <a:spLocks noChangeArrowheads="1"/>
        </xdr:cNvSpPr>
      </xdr:nvSpPr>
      <xdr:spPr bwMode="auto">
        <a:xfrm>
          <a:off x="752475" y="757999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133</xdr:row>
      <xdr:rowOff>0</xdr:rowOff>
    </xdr:from>
    <xdr:to>
      <xdr:col>1</xdr:col>
      <xdr:colOff>190500</xdr:colOff>
      <xdr:row>133</xdr:row>
      <xdr:rowOff>2295525</xdr:rowOff>
    </xdr:to>
    <xdr:sp macro="" textlink="">
      <xdr:nvSpPr>
        <xdr:cNvPr id="115" name="Text Box 60">
          <a:extLst>
            <a:ext uri="{FF2B5EF4-FFF2-40B4-BE49-F238E27FC236}">
              <a16:creationId xmlns="" xmlns:a16="http://schemas.microsoft.com/office/drawing/2014/main" id="{00000000-0008-0000-0300-000073000000}"/>
            </a:ext>
          </a:extLst>
        </xdr:cNvPr>
        <xdr:cNvSpPr txBox="1">
          <a:spLocks noChangeArrowheads="1"/>
        </xdr:cNvSpPr>
      </xdr:nvSpPr>
      <xdr:spPr bwMode="auto">
        <a:xfrm>
          <a:off x="752475" y="757999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133</xdr:row>
      <xdr:rowOff>0</xdr:rowOff>
    </xdr:from>
    <xdr:to>
      <xdr:col>1</xdr:col>
      <xdr:colOff>190500</xdr:colOff>
      <xdr:row>133</xdr:row>
      <xdr:rowOff>2295525</xdr:rowOff>
    </xdr:to>
    <xdr:sp macro="" textlink="">
      <xdr:nvSpPr>
        <xdr:cNvPr id="116" name="Text Box 60">
          <a:extLst>
            <a:ext uri="{FF2B5EF4-FFF2-40B4-BE49-F238E27FC236}">
              <a16:creationId xmlns="" xmlns:a16="http://schemas.microsoft.com/office/drawing/2014/main" id="{00000000-0008-0000-0300-000074000000}"/>
            </a:ext>
          </a:extLst>
        </xdr:cNvPr>
        <xdr:cNvSpPr txBox="1">
          <a:spLocks noChangeArrowheads="1"/>
        </xdr:cNvSpPr>
      </xdr:nvSpPr>
      <xdr:spPr bwMode="auto">
        <a:xfrm>
          <a:off x="752475" y="757999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133</xdr:row>
      <xdr:rowOff>0</xdr:rowOff>
    </xdr:from>
    <xdr:to>
      <xdr:col>1</xdr:col>
      <xdr:colOff>190500</xdr:colOff>
      <xdr:row>133</xdr:row>
      <xdr:rowOff>2295525</xdr:rowOff>
    </xdr:to>
    <xdr:sp macro="" textlink="">
      <xdr:nvSpPr>
        <xdr:cNvPr id="117" name="Text Box 60">
          <a:extLst>
            <a:ext uri="{FF2B5EF4-FFF2-40B4-BE49-F238E27FC236}">
              <a16:creationId xmlns="" xmlns:a16="http://schemas.microsoft.com/office/drawing/2014/main" id="{00000000-0008-0000-0300-000075000000}"/>
            </a:ext>
          </a:extLst>
        </xdr:cNvPr>
        <xdr:cNvSpPr txBox="1">
          <a:spLocks noChangeArrowheads="1"/>
        </xdr:cNvSpPr>
      </xdr:nvSpPr>
      <xdr:spPr bwMode="auto">
        <a:xfrm>
          <a:off x="752475" y="757999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130</xdr:row>
      <xdr:rowOff>0</xdr:rowOff>
    </xdr:from>
    <xdr:to>
      <xdr:col>3</xdr:col>
      <xdr:colOff>161925</xdr:colOff>
      <xdr:row>130</xdr:row>
      <xdr:rowOff>161925</xdr:rowOff>
    </xdr:to>
    <xdr:sp macro="" textlink="">
      <xdr:nvSpPr>
        <xdr:cNvPr id="118" name="Text Box 2">
          <a:extLst>
            <a:ext uri="{FF2B5EF4-FFF2-40B4-BE49-F238E27FC236}">
              <a16:creationId xmlns="" xmlns:a16="http://schemas.microsoft.com/office/drawing/2014/main" id="{00000000-0008-0000-0300-000076000000}"/>
            </a:ext>
          </a:extLst>
        </xdr:cNvPr>
        <xdr:cNvSpPr txBox="1">
          <a:spLocks noChangeArrowheads="1"/>
        </xdr:cNvSpPr>
      </xdr:nvSpPr>
      <xdr:spPr bwMode="auto">
        <a:xfrm>
          <a:off x="4657725" y="214788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130</xdr:row>
      <xdr:rowOff>0</xdr:rowOff>
    </xdr:from>
    <xdr:to>
      <xdr:col>3</xdr:col>
      <xdr:colOff>161925</xdr:colOff>
      <xdr:row>130</xdr:row>
      <xdr:rowOff>323850</xdr:rowOff>
    </xdr:to>
    <xdr:sp macro="" textlink="">
      <xdr:nvSpPr>
        <xdr:cNvPr id="119" name="Text Box 2">
          <a:extLst>
            <a:ext uri="{FF2B5EF4-FFF2-40B4-BE49-F238E27FC236}">
              <a16:creationId xmlns="" xmlns:a16="http://schemas.microsoft.com/office/drawing/2014/main" id="{00000000-0008-0000-0300-000077000000}"/>
            </a:ext>
          </a:extLst>
        </xdr:cNvPr>
        <xdr:cNvSpPr txBox="1">
          <a:spLocks noChangeArrowheads="1"/>
        </xdr:cNvSpPr>
      </xdr:nvSpPr>
      <xdr:spPr bwMode="auto">
        <a:xfrm>
          <a:off x="4657725" y="214788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130</xdr:row>
      <xdr:rowOff>0</xdr:rowOff>
    </xdr:from>
    <xdr:to>
      <xdr:col>3</xdr:col>
      <xdr:colOff>161925</xdr:colOff>
      <xdr:row>130</xdr:row>
      <xdr:rowOff>323850</xdr:rowOff>
    </xdr:to>
    <xdr:sp macro="" textlink="">
      <xdr:nvSpPr>
        <xdr:cNvPr id="120" name="Text Box 2">
          <a:extLst>
            <a:ext uri="{FF2B5EF4-FFF2-40B4-BE49-F238E27FC236}">
              <a16:creationId xmlns="" xmlns:a16="http://schemas.microsoft.com/office/drawing/2014/main" id="{00000000-0008-0000-0300-000078000000}"/>
            </a:ext>
          </a:extLst>
        </xdr:cNvPr>
        <xdr:cNvSpPr txBox="1">
          <a:spLocks noChangeArrowheads="1"/>
        </xdr:cNvSpPr>
      </xdr:nvSpPr>
      <xdr:spPr bwMode="auto">
        <a:xfrm>
          <a:off x="4657725" y="214788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21" name="Text Box 60">
          <a:extLst>
            <a:ext uri="{FF2B5EF4-FFF2-40B4-BE49-F238E27FC236}">
              <a16:creationId xmlns="" xmlns:a16="http://schemas.microsoft.com/office/drawing/2014/main" id="{00000000-0008-0000-0300-000079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22" name="Text Box 60">
          <a:extLst>
            <a:ext uri="{FF2B5EF4-FFF2-40B4-BE49-F238E27FC236}">
              <a16:creationId xmlns="" xmlns:a16="http://schemas.microsoft.com/office/drawing/2014/main" id="{00000000-0008-0000-0300-00007A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23" name="Text Box 60">
          <a:extLst>
            <a:ext uri="{FF2B5EF4-FFF2-40B4-BE49-F238E27FC236}">
              <a16:creationId xmlns="" xmlns:a16="http://schemas.microsoft.com/office/drawing/2014/main" id="{00000000-0008-0000-0300-00007B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24" name="Text Box 60">
          <a:extLst>
            <a:ext uri="{FF2B5EF4-FFF2-40B4-BE49-F238E27FC236}">
              <a16:creationId xmlns="" xmlns:a16="http://schemas.microsoft.com/office/drawing/2014/main" id="{00000000-0008-0000-0300-00007C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25" name="Text Box 60">
          <a:extLst>
            <a:ext uri="{FF2B5EF4-FFF2-40B4-BE49-F238E27FC236}">
              <a16:creationId xmlns="" xmlns:a16="http://schemas.microsoft.com/office/drawing/2014/main" id="{00000000-0008-0000-0300-00007D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26" name="Text Box 60">
          <a:extLst>
            <a:ext uri="{FF2B5EF4-FFF2-40B4-BE49-F238E27FC236}">
              <a16:creationId xmlns="" xmlns:a16="http://schemas.microsoft.com/office/drawing/2014/main" id="{00000000-0008-0000-0300-00007E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27" name="Text Box 60">
          <a:extLst>
            <a:ext uri="{FF2B5EF4-FFF2-40B4-BE49-F238E27FC236}">
              <a16:creationId xmlns="" xmlns:a16="http://schemas.microsoft.com/office/drawing/2014/main" id="{00000000-0008-0000-0300-00007F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28" name="Text Box 60">
          <a:extLst>
            <a:ext uri="{FF2B5EF4-FFF2-40B4-BE49-F238E27FC236}">
              <a16:creationId xmlns="" xmlns:a16="http://schemas.microsoft.com/office/drawing/2014/main" id="{00000000-0008-0000-0300-000080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143</xdr:row>
      <xdr:rowOff>0</xdr:rowOff>
    </xdr:from>
    <xdr:to>
      <xdr:col>1</xdr:col>
      <xdr:colOff>190500</xdr:colOff>
      <xdr:row>143</xdr:row>
      <xdr:rowOff>2295525</xdr:rowOff>
    </xdr:to>
    <xdr:sp macro="" textlink="">
      <xdr:nvSpPr>
        <xdr:cNvPr id="129" name="Text Box 60">
          <a:extLst>
            <a:ext uri="{FF2B5EF4-FFF2-40B4-BE49-F238E27FC236}">
              <a16:creationId xmlns="" xmlns:a16="http://schemas.microsoft.com/office/drawing/2014/main" id="{00000000-0008-0000-0300-000081000000}"/>
            </a:ext>
          </a:extLst>
        </xdr:cNvPr>
        <xdr:cNvSpPr txBox="1">
          <a:spLocks noChangeArrowheads="1"/>
        </xdr:cNvSpPr>
      </xdr:nvSpPr>
      <xdr:spPr bwMode="auto">
        <a:xfrm>
          <a:off x="752475" y="836104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143</xdr:row>
      <xdr:rowOff>0</xdr:rowOff>
    </xdr:from>
    <xdr:to>
      <xdr:col>1</xdr:col>
      <xdr:colOff>190500</xdr:colOff>
      <xdr:row>143</xdr:row>
      <xdr:rowOff>2295525</xdr:rowOff>
    </xdr:to>
    <xdr:sp macro="" textlink="">
      <xdr:nvSpPr>
        <xdr:cNvPr id="130" name="Text Box 60">
          <a:extLst>
            <a:ext uri="{FF2B5EF4-FFF2-40B4-BE49-F238E27FC236}">
              <a16:creationId xmlns="" xmlns:a16="http://schemas.microsoft.com/office/drawing/2014/main" id="{00000000-0008-0000-0300-000082000000}"/>
            </a:ext>
          </a:extLst>
        </xdr:cNvPr>
        <xdr:cNvSpPr txBox="1">
          <a:spLocks noChangeArrowheads="1"/>
        </xdr:cNvSpPr>
      </xdr:nvSpPr>
      <xdr:spPr bwMode="auto">
        <a:xfrm>
          <a:off x="752475" y="836104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143</xdr:row>
      <xdr:rowOff>0</xdr:rowOff>
    </xdr:from>
    <xdr:to>
      <xdr:col>1</xdr:col>
      <xdr:colOff>190500</xdr:colOff>
      <xdr:row>143</xdr:row>
      <xdr:rowOff>2295525</xdr:rowOff>
    </xdr:to>
    <xdr:sp macro="" textlink="">
      <xdr:nvSpPr>
        <xdr:cNvPr id="131" name="Text Box 60">
          <a:extLst>
            <a:ext uri="{FF2B5EF4-FFF2-40B4-BE49-F238E27FC236}">
              <a16:creationId xmlns="" xmlns:a16="http://schemas.microsoft.com/office/drawing/2014/main" id="{00000000-0008-0000-0300-000083000000}"/>
            </a:ext>
          </a:extLst>
        </xdr:cNvPr>
        <xdr:cNvSpPr txBox="1">
          <a:spLocks noChangeArrowheads="1"/>
        </xdr:cNvSpPr>
      </xdr:nvSpPr>
      <xdr:spPr bwMode="auto">
        <a:xfrm>
          <a:off x="752475" y="836104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143</xdr:row>
      <xdr:rowOff>0</xdr:rowOff>
    </xdr:from>
    <xdr:to>
      <xdr:col>1</xdr:col>
      <xdr:colOff>190500</xdr:colOff>
      <xdr:row>143</xdr:row>
      <xdr:rowOff>2295525</xdr:rowOff>
    </xdr:to>
    <xdr:sp macro="" textlink="">
      <xdr:nvSpPr>
        <xdr:cNvPr id="132" name="Text Box 60">
          <a:extLst>
            <a:ext uri="{FF2B5EF4-FFF2-40B4-BE49-F238E27FC236}">
              <a16:creationId xmlns="" xmlns:a16="http://schemas.microsoft.com/office/drawing/2014/main" id="{00000000-0008-0000-0300-000084000000}"/>
            </a:ext>
          </a:extLst>
        </xdr:cNvPr>
        <xdr:cNvSpPr txBox="1">
          <a:spLocks noChangeArrowheads="1"/>
        </xdr:cNvSpPr>
      </xdr:nvSpPr>
      <xdr:spPr bwMode="auto">
        <a:xfrm>
          <a:off x="752475" y="836104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143</xdr:row>
      <xdr:rowOff>0</xdr:rowOff>
    </xdr:from>
    <xdr:to>
      <xdr:col>1</xdr:col>
      <xdr:colOff>190500</xdr:colOff>
      <xdr:row>143</xdr:row>
      <xdr:rowOff>2295525</xdr:rowOff>
    </xdr:to>
    <xdr:sp macro="" textlink="">
      <xdr:nvSpPr>
        <xdr:cNvPr id="133" name="Text Box 60">
          <a:extLst>
            <a:ext uri="{FF2B5EF4-FFF2-40B4-BE49-F238E27FC236}">
              <a16:creationId xmlns="" xmlns:a16="http://schemas.microsoft.com/office/drawing/2014/main" id="{00000000-0008-0000-0300-000085000000}"/>
            </a:ext>
          </a:extLst>
        </xdr:cNvPr>
        <xdr:cNvSpPr txBox="1">
          <a:spLocks noChangeArrowheads="1"/>
        </xdr:cNvSpPr>
      </xdr:nvSpPr>
      <xdr:spPr bwMode="auto">
        <a:xfrm>
          <a:off x="752475" y="836104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143</xdr:row>
      <xdr:rowOff>0</xdr:rowOff>
    </xdr:from>
    <xdr:to>
      <xdr:col>1</xdr:col>
      <xdr:colOff>190500</xdr:colOff>
      <xdr:row>143</xdr:row>
      <xdr:rowOff>2295525</xdr:rowOff>
    </xdr:to>
    <xdr:sp macro="" textlink="">
      <xdr:nvSpPr>
        <xdr:cNvPr id="134" name="Text Box 60">
          <a:extLst>
            <a:ext uri="{FF2B5EF4-FFF2-40B4-BE49-F238E27FC236}">
              <a16:creationId xmlns="" xmlns:a16="http://schemas.microsoft.com/office/drawing/2014/main" id="{00000000-0008-0000-0300-000086000000}"/>
            </a:ext>
          </a:extLst>
        </xdr:cNvPr>
        <xdr:cNvSpPr txBox="1">
          <a:spLocks noChangeArrowheads="1"/>
        </xdr:cNvSpPr>
      </xdr:nvSpPr>
      <xdr:spPr bwMode="auto">
        <a:xfrm>
          <a:off x="752475" y="836104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143</xdr:row>
      <xdr:rowOff>0</xdr:rowOff>
    </xdr:from>
    <xdr:to>
      <xdr:col>1</xdr:col>
      <xdr:colOff>190500</xdr:colOff>
      <xdr:row>143</xdr:row>
      <xdr:rowOff>2295525</xdr:rowOff>
    </xdr:to>
    <xdr:sp macro="" textlink="">
      <xdr:nvSpPr>
        <xdr:cNvPr id="135" name="Text Box 60">
          <a:extLst>
            <a:ext uri="{FF2B5EF4-FFF2-40B4-BE49-F238E27FC236}">
              <a16:creationId xmlns="" xmlns:a16="http://schemas.microsoft.com/office/drawing/2014/main" id="{00000000-0008-0000-0300-000087000000}"/>
            </a:ext>
          </a:extLst>
        </xdr:cNvPr>
        <xdr:cNvSpPr txBox="1">
          <a:spLocks noChangeArrowheads="1"/>
        </xdr:cNvSpPr>
      </xdr:nvSpPr>
      <xdr:spPr bwMode="auto">
        <a:xfrm>
          <a:off x="752475" y="836104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143</xdr:row>
      <xdr:rowOff>0</xdr:rowOff>
    </xdr:from>
    <xdr:to>
      <xdr:col>1</xdr:col>
      <xdr:colOff>190500</xdr:colOff>
      <xdr:row>143</xdr:row>
      <xdr:rowOff>2295525</xdr:rowOff>
    </xdr:to>
    <xdr:sp macro="" textlink="">
      <xdr:nvSpPr>
        <xdr:cNvPr id="136" name="Text Box 60">
          <a:extLst>
            <a:ext uri="{FF2B5EF4-FFF2-40B4-BE49-F238E27FC236}">
              <a16:creationId xmlns="" xmlns:a16="http://schemas.microsoft.com/office/drawing/2014/main" id="{00000000-0008-0000-0300-000088000000}"/>
            </a:ext>
          </a:extLst>
        </xdr:cNvPr>
        <xdr:cNvSpPr txBox="1">
          <a:spLocks noChangeArrowheads="1"/>
        </xdr:cNvSpPr>
      </xdr:nvSpPr>
      <xdr:spPr bwMode="auto">
        <a:xfrm>
          <a:off x="752475" y="836104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142</xdr:row>
      <xdr:rowOff>0</xdr:rowOff>
    </xdr:from>
    <xdr:to>
      <xdr:col>1</xdr:col>
      <xdr:colOff>190500</xdr:colOff>
      <xdr:row>142</xdr:row>
      <xdr:rowOff>2295525</xdr:rowOff>
    </xdr:to>
    <xdr:sp macro="" textlink="">
      <xdr:nvSpPr>
        <xdr:cNvPr id="137" name="Text Box 60">
          <a:extLst>
            <a:ext uri="{FF2B5EF4-FFF2-40B4-BE49-F238E27FC236}">
              <a16:creationId xmlns="" xmlns:a16="http://schemas.microsoft.com/office/drawing/2014/main" id="{00000000-0008-0000-0300-000089000000}"/>
            </a:ext>
          </a:extLst>
        </xdr:cNvPr>
        <xdr:cNvSpPr txBox="1">
          <a:spLocks noChangeArrowheads="1"/>
        </xdr:cNvSpPr>
      </xdr:nvSpPr>
      <xdr:spPr bwMode="auto">
        <a:xfrm>
          <a:off x="752475"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123825</xdr:colOff>
      <xdr:row>142</xdr:row>
      <xdr:rowOff>0</xdr:rowOff>
    </xdr:from>
    <xdr:to>
      <xdr:col>1</xdr:col>
      <xdr:colOff>200025</xdr:colOff>
      <xdr:row>143</xdr:row>
      <xdr:rowOff>0</xdr:rowOff>
    </xdr:to>
    <xdr:sp macro="" textlink="">
      <xdr:nvSpPr>
        <xdr:cNvPr id="138" name="Text Box 60">
          <a:extLst>
            <a:ext uri="{FF2B5EF4-FFF2-40B4-BE49-F238E27FC236}">
              <a16:creationId xmlns="" xmlns:a16="http://schemas.microsoft.com/office/drawing/2014/main" id="{00000000-0008-0000-0300-00008A000000}"/>
            </a:ext>
          </a:extLst>
        </xdr:cNvPr>
        <xdr:cNvSpPr txBox="1">
          <a:spLocks noChangeArrowheads="1"/>
        </xdr:cNvSpPr>
      </xdr:nvSpPr>
      <xdr:spPr bwMode="auto">
        <a:xfrm>
          <a:off x="762000" y="83410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39" name="Text Box 60">
          <a:extLst>
            <a:ext uri="{FF2B5EF4-FFF2-40B4-BE49-F238E27FC236}">
              <a16:creationId xmlns="" xmlns:a16="http://schemas.microsoft.com/office/drawing/2014/main" id="{00000000-0008-0000-0300-00008B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0" name="Text Box 60">
          <a:extLst>
            <a:ext uri="{FF2B5EF4-FFF2-40B4-BE49-F238E27FC236}">
              <a16:creationId xmlns="" xmlns:a16="http://schemas.microsoft.com/office/drawing/2014/main" id="{00000000-0008-0000-0300-00008C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1" name="Text Box 60">
          <a:extLst>
            <a:ext uri="{FF2B5EF4-FFF2-40B4-BE49-F238E27FC236}">
              <a16:creationId xmlns="" xmlns:a16="http://schemas.microsoft.com/office/drawing/2014/main" id="{00000000-0008-0000-0300-00008D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2" name="Text Box 60">
          <a:extLst>
            <a:ext uri="{FF2B5EF4-FFF2-40B4-BE49-F238E27FC236}">
              <a16:creationId xmlns="" xmlns:a16="http://schemas.microsoft.com/office/drawing/2014/main" id="{00000000-0008-0000-0300-00008E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3" name="Text Box 60">
          <a:extLst>
            <a:ext uri="{FF2B5EF4-FFF2-40B4-BE49-F238E27FC236}">
              <a16:creationId xmlns="" xmlns:a16="http://schemas.microsoft.com/office/drawing/2014/main" id="{00000000-0008-0000-0300-00008F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4" name="Text Box 60">
          <a:extLst>
            <a:ext uri="{FF2B5EF4-FFF2-40B4-BE49-F238E27FC236}">
              <a16:creationId xmlns="" xmlns:a16="http://schemas.microsoft.com/office/drawing/2014/main" id="{00000000-0008-0000-0300-000090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5" name="Text Box 60">
          <a:extLst>
            <a:ext uri="{FF2B5EF4-FFF2-40B4-BE49-F238E27FC236}">
              <a16:creationId xmlns="" xmlns:a16="http://schemas.microsoft.com/office/drawing/2014/main" id="{00000000-0008-0000-0300-000091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6" name="Text Box 60">
          <a:extLst>
            <a:ext uri="{FF2B5EF4-FFF2-40B4-BE49-F238E27FC236}">
              <a16:creationId xmlns="" xmlns:a16="http://schemas.microsoft.com/office/drawing/2014/main" id="{00000000-0008-0000-0300-000092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7" name="Text Box 60">
          <a:extLst>
            <a:ext uri="{FF2B5EF4-FFF2-40B4-BE49-F238E27FC236}">
              <a16:creationId xmlns="" xmlns:a16="http://schemas.microsoft.com/office/drawing/2014/main" id="{00000000-0008-0000-0300-000093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8" name="Text Box 60">
          <a:extLst>
            <a:ext uri="{FF2B5EF4-FFF2-40B4-BE49-F238E27FC236}">
              <a16:creationId xmlns="" xmlns:a16="http://schemas.microsoft.com/office/drawing/2014/main" id="{00000000-0008-0000-0300-000094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49" name="Text Box 60">
          <a:extLst>
            <a:ext uri="{FF2B5EF4-FFF2-40B4-BE49-F238E27FC236}">
              <a16:creationId xmlns="" xmlns:a16="http://schemas.microsoft.com/office/drawing/2014/main" id="{00000000-0008-0000-0300-000095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50" name="Text Box 60">
          <a:extLst>
            <a:ext uri="{FF2B5EF4-FFF2-40B4-BE49-F238E27FC236}">
              <a16:creationId xmlns="" xmlns:a16="http://schemas.microsoft.com/office/drawing/2014/main" id="{00000000-0008-0000-0300-000096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51" name="Text Box 60">
          <a:extLst>
            <a:ext uri="{FF2B5EF4-FFF2-40B4-BE49-F238E27FC236}">
              <a16:creationId xmlns="" xmlns:a16="http://schemas.microsoft.com/office/drawing/2014/main" id="{00000000-0008-0000-0300-000097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52" name="Text Box 60">
          <a:extLst>
            <a:ext uri="{FF2B5EF4-FFF2-40B4-BE49-F238E27FC236}">
              <a16:creationId xmlns="" xmlns:a16="http://schemas.microsoft.com/office/drawing/2014/main" id="{00000000-0008-0000-0300-000098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53" name="Text Box 60">
          <a:extLst>
            <a:ext uri="{FF2B5EF4-FFF2-40B4-BE49-F238E27FC236}">
              <a16:creationId xmlns="" xmlns:a16="http://schemas.microsoft.com/office/drawing/2014/main" id="{00000000-0008-0000-0300-000099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54" name="Text Box 60">
          <a:extLst>
            <a:ext uri="{FF2B5EF4-FFF2-40B4-BE49-F238E27FC236}">
              <a16:creationId xmlns="" xmlns:a16="http://schemas.microsoft.com/office/drawing/2014/main" id="{00000000-0008-0000-0300-00009A000000}"/>
            </a:ext>
          </a:extLst>
        </xdr:cNvPr>
        <xdr:cNvSpPr txBox="1">
          <a:spLocks noChangeArrowheads="1"/>
        </xdr:cNvSpPr>
      </xdr:nvSpPr>
      <xdr:spPr bwMode="auto">
        <a:xfrm>
          <a:off x="752475" y="843343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55" name="Text Box 60">
          <a:extLst>
            <a:ext uri="{FF2B5EF4-FFF2-40B4-BE49-F238E27FC236}">
              <a16:creationId xmlns="" xmlns:a16="http://schemas.microsoft.com/office/drawing/2014/main" id="{00000000-0008-0000-0300-00009B000000}"/>
            </a:ext>
          </a:extLst>
        </xdr:cNvPr>
        <xdr:cNvSpPr txBox="1">
          <a:spLocks noChangeArrowheads="1"/>
        </xdr:cNvSpPr>
      </xdr:nvSpPr>
      <xdr:spPr bwMode="auto">
        <a:xfrm>
          <a:off x="752475" y="848772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56" name="Text Box 60">
          <a:extLst>
            <a:ext uri="{FF2B5EF4-FFF2-40B4-BE49-F238E27FC236}">
              <a16:creationId xmlns="" xmlns:a16="http://schemas.microsoft.com/office/drawing/2014/main" id="{00000000-0008-0000-0300-00009C000000}"/>
            </a:ext>
          </a:extLst>
        </xdr:cNvPr>
        <xdr:cNvSpPr txBox="1">
          <a:spLocks noChangeArrowheads="1"/>
        </xdr:cNvSpPr>
      </xdr:nvSpPr>
      <xdr:spPr bwMode="auto">
        <a:xfrm>
          <a:off x="752475" y="848772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57" name="Text Box 60">
          <a:extLst>
            <a:ext uri="{FF2B5EF4-FFF2-40B4-BE49-F238E27FC236}">
              <a16:creationId xmlns="" xmlns:a16="http://schemas.microsoft.com/office/drawing/2014/main" id="{00000000-0008-0000-0300-00009D000000}"/>
            </a:ext>
          </a:extLst>
        </xdr:cNvPr>
        <xdr:cNvSpPr txBox="1">
          <a:spLocks noChangeArrowheads="1"/>
        </xdr:cNvSpPr>
      </xdr:nvSpPr>
      <xdr:spPr bwMode="auto">
        <a:xfrm>
          <a:off x="752475" y="848772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58" name="Text Box 60">
          <a:extLst>
            <a:ext uri="{FF2B5EF4-FFF2-40B4-BE49-F238E27FC236}">
              <a16:creationId xmlns="" xmlns:a16="http://schemas.microsoft.com/office/drawing/2014/main" id="{00000000-0008-0000-0300-00009E000000}"/>
            </a:ext>
          </a:extLst>
        </xdr:cNvPr>
        <xdr:cNvSpPr txBox="1">
          <a:spLocks noChangeArrowheads="1"/>
        </xdr:cNvSpPr>
      </xdr:nvSpPr>
      <xdr:spPr bwMode="auto">
        <a:xfrm>
          <a:off x="752475" y="848772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59" name="Text Box 60">
          <a:extLst>
            <a:ext uri="{FF2B5EF4-FFF2-40B4-BE49-F238E27FC236}">
              <a16:creationId xmlns="" xmlns:a16="http://schemas.microsoft.com/office/drawing/2014/main" id="{00000000-0008-0000-0300-00009F000000}"/>
            </a:ext>
          </a:extLst>
        </xdr:cNvPr>
        <xdr:cNvSpPr txBox="1">
          <a:spLocks noChangeArrowheads="1"/>
        </xdr:cNvSpPr>
      </xdr:nvSpPr>
      <xdr:spPr bwMode="auto">
        <a:xfrm>
          <a:off x="752475" y="848772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60" name="Text Box 60">
          <a:extLst>
            <a:ext uri="{FF2B5EF4-FFF2-40B4-BE49-F238E27FC236}">
              <a16:creationId xmlns="" xmlns:a16="http://schemas.microsoft.com/office/drawing/2014/main" id="{00000000-0008-0000-0300-0000A0000000}"/>
            </a:ext>
          </a:extLst>
        </xdr:cNvPr>
        <xdr:cNvSpPr txBox="1">
          <a:spLocks noChangeArrowheads="1"/>
        </xdr:cNvSpPr>
      </xdr:nvSpPr>
      <xdr:spPr bwMode="auto">
        <a:xfrm>
          <a:off x="752475" y="848772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61" name="Text Box 60">
          <a:extLst>
            <a:ext uri="{FF2B5EF4-FFF2-40B4-BE49-F238E27FC236}">
              <a16:creationId xmlns="" xmlns:a16="http://schemas.microsoft.com/office/drawing/2014/main" id="{00000000-0008-0000-0300-0000A1000000}"/>
            </a:ext>
          </a:extLst>
        </xdr:cNvPr>
        <xdr:cNvSpPr txBox="1">
          <a:spLocks noChangeArrowheads="1"/>
        </xdr:cNvSpPr>
      </xdr:nvSpPr>
      <xdr:spPr bwMode="auto">
        <a:xfrm>
          <a:off x="752475" y="848772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62" name="Text Box 60">
          <a:extLst>
            <a:ext uri="{FF2B5EF4-FFF2-40B4-BE49-F238E27FC236}">
              <a16:creationId xmlns="" xmlns:a16="http://schemas.microsoft.com/office/drawing/2014/main" id="{00000000-0008-0000-0300-0000A2000000}"/>
            </a:ext>
          </a:extLst>
        </xdr:cNvPr>
        <xdr:cNvSpPr txBox="1">
          <a:spLocks noChangeArrowheads="1"/>
        </xdr:cNvSpPr>
      </xdr:nvSpPr>
      <xdr:spPr bwMode="auto">
        <a:xfrm>
          <a:off x="752475" y="848772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144</xdr:row>
      <xdr:rowOff>0</xdr:rowOff>
    </xdr:from>
    <xdr:to>
      <xdr:col>3</xdr:col>
      <xdr:colOff>161925</xdr:colOff>
      <xdr:row>144</xdr:row>
      <xdr:rowOff>161925</xdr:rowOff>
    </xdr:to>
    <xdr:sp macro="" textlink="">
      <xdr:nvSpPr>
        <xdr:cNvPr id="163" name="Text Box 2">
          <a:extLst>
            <a:ext uri="{FF2B5EF4-FFF2-40B4-BE49-F238E27FC236}">
              <a16:creationId xmlns="" xmlns:a16="http://schemas.microsoft.com/office/drawing/2014/main" id="{00000000-0008-0000-0300-0000A3000000}"/>
            </a:ext>
          </a:extLst>
        </xdr:cNvPr>
        <xdr:cNvSpPr txBox="1">
          <a:spLocks noChangeArrowheads="1"/>
        </xdr:cNvSpPr>
      </xdr:nvSpPr>
      <xdr:spPr bwMode="auto">
        <a:xfrm>
          <a:off x="6134100" y="843343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144</xdr:row>
      <xdr:rowOff>0</xdr:rowOff>
    </xdr:from>
    <xdr:to>
      <xdr:col>3</xdr:col>
      <xdr:colOff>161925</xdr:colOff>
      <xdr:row>144</xdr:row>
      <xdr:rowOff>323850</xdr:rowOff>
    </xdr:to>
    <xdr:sp macro="" textlink="">
      <xdr:nvSpPr>
        <xdr:cNvPr id="164" name="Text Box 2">
          <a:extLst>
            <a:ext uri="{FF2B5EF4-FFF2-40B4-BE49-F238E27FC236}">
              <a16:creationId xmlns="" xmlns:a16="http://schemas.microsoft.com/office/drawing/2014/main" id="{00000000-0008-0000-0300-0000A4000000}"/>
            </a:ext>
          </a:extLst>
        </xdr:cNvPr>
        <xdr:cNvSpPr txBox="1">
          <a:spLocks noChangeArrowheads="1"/>
        </xdr:cNvSpPr>
      </xdr:nvSpPr>
      <xdr:spPr bwMode="auto">
        <a:xfrm>
          <a:off x="6134100" y="843343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144</xdr:row>
      <xdr:rowOff>0</xdr:rowOff>
    </xdr:from>
    <xdr:to>
      <xdr:col>3</xdr:col>
      <xdr:colOff>161925</xdr:colOff>
      <xdr:row>144</xdr:row>
      <xdr:rowOff>323850</xdr:rowOff>
    </xdr:to>
    <xdr:sp macro="" textlink="">
      <xdr:nvSpPr>
        <xdr:cNvPr id="165" name="Text Box 2">
          <a:extLst>
            <a:ext uri="{FF2B5EF4-FFF2-40B4-BE49-F238E27FC236}">
              <a16:creationId xmlns="" xmlns:a16="http://schemas.microsoft.com/office/drawing/2014/main" id="{00000000-0008-0000-0300-0000A5000000}"/>
            </a:ext>
          </a:extLst>
        </xdr:cNvPr>
        <xdr:cNvSpPr txBox="1">
          <a:spLocks noChangeArrowheads="1"/>
        </xdr:cNvSpPr>
      </xdr:nvSpPr>
      <xdr:spPr bwMode="auto">
        <a:xfrm>
          <a:off x="6134100" y="843343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66" name="Text Box 60">
          <a:extLst>
            <a:ext uri="{FF2B5EF4-FFF2-40B4-BE49-F238E27FC236}">
              <a16:creationId xmlns="" xmlns:a16="http://schemas.microsoft.com/office/drawing/2014/main" id="{00000000-0008-0000-0300-0000A6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67" name="Text Box 60">
          <a:extLst>
            <a:ext uri="{FF2B5EF4-FFF2-40B4-BE49-F238E27FC236}">
              <a16:creationId xmlns="" xmlns:a16="http://schemas.microsoft.com/office/drawing/2014/main" id="{00000000-0008-0000-0300-0000A7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68" name="Text Box 60">
          <a:extLst>
            <a:ext uri="{FF2B5EF4-FFF2-40B4-BE49-F238E27FC236}">
              <a16:creationId xmlns="" xmlns:a16="http://schemas.microsoft.com/office/drawing/2014/main" id="{00000000-0008-0000-0300-0000A8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69" name="Text Box 60">
          <a:extLst>
            <a:ext uri="{FF2B5EF4-FFF2-40B4-BE49-F238E27FC236}">
              <a16:creationId xmlns="" xmlns:a16="http://schemas.microsoft.com/office/drawing/2014/main" id="{00000000-0008-0000-0300-0000A9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70" name="Text Box 60">
          <a:extLst>
            <a:ext uri="{FF2B5EF4-FFF2-40B4-BE49-F238E27FC236}">
              <a16:creationId xmlns="" xmlns:a16="http://schemas.microsoft.com/office/drawing/2014/main" id="{00000000-0008-0000-0300-0000AA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71" name="Text Box 60">
          <a:extLst>
            <a:ext uri="{FF2B5EF4-FFF2-40B4-BE49-F238E27FC236}">
              <a16:creationId xmlns="" xmlns:a16="http://schemas.microsoft.com/office/drawing/2014/main" id="{00000000-0008-0000-0300-0000AB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72" name="Text Box 60">
          <a:extLst>
            <a:ext uri="{FF2B5EF4-FFF2-40B4-BE49-F238E27FC236}">
              <a16:creationId xmlns="" xmlns:a16="http://schemas.microsoft.com/office/drawing/2014/main" id="{00000000-0008-0000-0300-0000AC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144</xdr:row>
      <xdr:rowOff>0</xdr:rowOff>
    </xdr:from>
    <xdr:to>
      <xdr:col>1</xdr:col>
      <xdr:colOff>190500</xdr:colOff>
      <xdr:row>144</xdr:row>
      <xdr:rowOff>2295525</xdr:rowOff>
    </xdr:to>
    <xdr:sp macro="" textlink="">
      <xdr:nvSpPr>
        <xdr:cNvPr id="173" name="Text Box 60">
          <a:extLst>
            <a:ext uri="{FF2B5EF4-FFF2-40B4-BE49-F238E27FC236}">
              <a16:creationId xmlns="" xmlns:a16="http://schemas.microsoft.com/office/drawing/2014/main" id="{00000000-0008-0000-0300-0000AD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74" name="Text Box 60">
          <a:extLst>
            <a:ext uri="{FF2B5EF4-FFF2-40B4-BE49-F238E27FC236}">
              <a16:creationId xmlns="" xmlns:a16="http://schemas.microsoft.com/office/drawing/2014/main" id="{00000000-0008-0000-0300-0000AE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75" name="Text Box 60">
          <a:extLst>
            <a:ext uri="{FF2B5EF4-FFF2-40B4-BE49-F238E27FC236}">
              <a16:creationId xmlns="" xmlns:a16="http://schemas.microsoft.com/office/drawing/2014/main" id="{00000000-0008-0000-0300-0000AF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76" name="Text Box 60">
          <a:extLst>
            <a:ext uri="{FF2B5EF4-FFF2-40B4-BE49-F238E27FC236}">
              <a16:creationId xmlns="" xmlns:a16="http://schemas.microsoft.com/office/drawing/2014/main" id="{00000000-0008-0000-0300-0000B0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77" name="Text Box 60">
          <a:extLst>
            <a:ext uri="{FF2B5EF4-FFF2-40B4-BE49-F238E27FC236}">
              <a16:creationId xmlns="" xmlns:a16="http://schemas.microsoft.com/office/drawing/2014/main" id="{00000000-0008-0000-0300-0000B1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78" name="Text Box 60">
          <a:extLst>
            <a:ext uri="{FF2B5EF4-FFF2-40B4-BE49-F238E27FC236}">
              <a16:creationId xmlns="" xmlns:a16="http://schemas.microsoft.com/office/drawing/2014/main" id="{00000000-0008-0000-0300-0000B2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79" name="Text Box 60">
          <a:extLst>
            <a:ext uri="{FF2B5EF4-FFF2-40B4-BE49-F238E27FC236}">
              <a16:creationId xmlns="" xmlns:a16="http://schemas.microsoft.com/office/drawing/2014/main" id="{00000000-0008-0000-0300-0000B3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80" name="Text Box 60">
          <a:extLst>
            <a:ext uri="{FF2B5EF4-FFF2-40B4-BE49-F238E27FC236}">
              <a16:creationId xmlns="" xmlns:a16="http://schemas.microsoft.com/office/drawing/2014/main" id="{00000000-0008-0000-0300-0000B4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145</xdr:row>
      <xdr:rowOff>0</xdr:rowOff>
    </xdr:from>
    <xdr:to>
      <xdr:col>1</xdr:col>
      <xdr:colOff>190500</xdr:colOff>
      <xdr:row>145</xdr:row>
      <xdr:rowOff>2295525</xdr:rowOff>
    </xdr:to>
    <xdr:sp macro="" textlink="">
      <xdr:nvSpPr>
        <xdr:cNvPr id="181" name="Text Box 60">
          <a:extLst>
            <a:ext uri="{FF2B5EF4-FFF2-40B4-BE49-F238E27FC236}">
              <a16:creationId xmlns="" xmlns:a16="http://schemas.microsoft.com/office/drawing/2014/main" id="{00000000-0008-0000-0300-0000B5000000}"/>
            </a:ext>
          </a:extLst>
        </xdr:cNvPr>
        <xdr:cNvSpPr txBox="1">
          <a:spLocks noChangeArrowheads="1"/>
        </xdr:cNvSpPr>
      </xdr:nvSpPr>
      <xdr:spPr bwMode="auto">
        <a:xfrm>
          <a:off x="752475" y="868965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82" name="Text Box 60">
          <a:extLst>
            <a:ext uri="{FF2B5EF4-FFF2-40B4-BE49-F238E27FC236}">
              <a16:creationId xmlns="" xmlns:a16="http://schemas.microsoft.com/office/drawing/2014/main" id="{00000000-0008-0000-0300-0000B6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83" name="Text Box 60">
          <a:extLst>
            <a:ext uri="{FF2B5EF4-FFF2-40B4-BE49-F238E27FC236}">
              <a16:creationId xmlns="" xmlns:a16="http://schemas.microsoft.com/office/drawing/2014/main" id="{00000000-0008-0000-0300-0000B7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84" name="Text Box 60">
          <a:extLst>
            <a:ext uri="{FF2B5EF4-FFF2-40B4-BE49-F238E27FC236}">
              <a16:creationId xmlns="" xmlns:a16="http://schemas.microsoft.com/office/drawing/2014/main" id="{00000000-0008-0000-0300-0000B8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85" name="Text Box 60">
          <a:extLst>
            <a:ext uri="{FF2B5EF4-FFF2-40B4-BE49-F238E27FC236}">
              <a16:creationId xmlns="" xmlns:a16="http://schemas.microsoft.com/office/drawing/2014/main" id="{00000000-0008-0000-0300-0000B9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86" name="Text Box 60">
          <a:extLst>
            <a:ext uri="{FF2B5EF4-FFF2-40B4-BE49-F238E27FC236}">
              <a16:creationId xmlns="" xmlns:a16="http://schemas.microsoft.com/office/drawing/2014/main" id="{00000000-0008-0000-0300-0000BA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87" name="Text Box 60">
          <a:extLst>
            <a:ext uri="{FF2B5EF4-FFF2-40B4-BE49-F238E27FC236}">
              <a16:creationId xmlns="" xmlns:a16="http://schemas.microsoft.com/office/drawing/2014/main" id="{00000000-0008-0000-0300-0000BB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88" name="Text Box 60">
          <a:extLst>
            <a:ext uri="{FF2B5EF4-FFF2-40B4-BE49-F238E27FC236}">
              <a16:creationId xmlns="" xmlns:a16="http://schemas.microsoft.com/office/drawing/2014/main" id="{00000000-0008-0000-0300-0000BC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89" name="Text Box 60">
          <a:extLst>
            <a:ext uri="{FF2B5EF4-FFF2-40B4-BE49-F238E27FC236}">
              <a16:creationId xmlns="" xmlns:a16="http://schemas.microsoft.com/office/drawing/2014/main" id="{00000000-0008-0000-0300-0000BD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153</xdr:row>
      <xdr:rowOff>0</xdr:rowOff>
    </xdr:from>
    <xdr:to>
      <xdr:col>1</xdr:col>
      <xdr:colOff>190500</xdr:colOff>
      <xdr:row>153</xdr:row>
      <xdr:rowOff>2295525</xdr:rowOff>
    </xdr:to>
    <xdr:sp macro="" textlink="">
      <xdr:nvSpPr>
        <xdr:cNvPr id="190" name="Text Box 60">
          <a:extLst>
            <a:ext uri="{FF2B5EF4-FFF2-40B4-BE49-F238E27FC236}">
              <a16:creationId xmlns="" xmlns:a16="http://schemas.microsoft.com/office/drawing/2014/main" id="{00000000-0008-0000-0300-0000BE000000}"/>
            </a:ext>
          </a:extLst>
        </xdr:cNvPr>
        <xdr:cNvSpPr txBox="1">
          <a:spLocks noChangeArrowheads="1"/>
        </xdr:cNvSpPr>
      </xdr:nvSpPr>
      <xdr:spPr bwMode="auto">
        <a:xfrm>
          <a:off x="752475" y="86896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153</xdr:row>
      <xdr:rowOff>0</xdr:rowOff>
    </xdr:from>
    <xdr:to>
      <xdr:col>1</xdr:col>
      <xdr:colOff>190500</xdr:colOff>
      <xdr:row>153</xdr:row>
      <xdr:rowOff>2295525</xdr:rowOff>
    </xdr:to>
    <xdr:sp macro="" textlink="">
      <xdr:nvSpPr>
        <xdr:cNvPr id="191" name="Text Box 60">
          <a:extLst>
            <a:ext uri="{FF2B5EF4-FFF2-40B4-BE49-F238E27FC236}">
              <a16:creationId xmlns="" xmlns:a16="http://schemas.microsoft.com/office/drawing/2014/main" id="{00000000-0008-0000-0300-0000BF000000}"/>
            </a:ext>
          </a:extLst>
        </xdr:cNvPr>
        <xdr:cNvSpPr txBox="1">
          <a:spLocks noChangeArrowheads="1"/>
        </xdr:cNvSpPr>
      </xdr:nvSpPr>
      <xdr:spPr bwMode="auto">
        <a:xfrm>
          <a:off x="752475" y="86896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153</xdr:row>
      <xdr:rowOff>0</xdr:rowOff>
    </xdr:from>
    <xdr:to>
      <xdr:col>1</xdr:col>
      <xdr:colOff>190500</xdr:colOff>
      <xdr:row>153</xdr:row>
      <xdr:rowOff>2295525</xdr:rowOff>
    </xdr:to>
    <xdr:sp macro="" textlink="">
      <xdr:nvSpPr>
        <xdr:cNvPr id="192" name="Text Box 60">
          <a:extLst>
            <a:ext uri="{FF2B5EF4-FFF2-40B4-BE49-F238E27FC236}">
              <a16:creationId xmlns="" xmlns:a16="http://schemas.microsoft.com/office/drawing/2014/main" id="{00000000-0008-0000-0300-0000C0000000}"/>
            </a:ext>
          </a:extLst>
        </xdr:cNvPr>
        <xdr:cNvSpPr txBox="1">
          <a:spLocks noChangeArrowheads="1"/>
        </xdr:cNvSpPr>
      </xdr:nvSpPr>
      <xdr:spPr bwMode="auto">
        <a:xfrm>
          <a:off x="752475" y="86896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153</xdr:row>
      <xdr:rowOff>0</xdr:rowOff>
    </xdr:from>
    <xdr:to>
      <xdr:col>1</xdr:col>
      <xdr:colOff>190500</xdr:colOff>
      <xdr:row>153</xdr:row>
      <xdr:rowOff>2295525</xdr:rowOff>
    </xdr:to>
    <xdr:sp macro="" textlink="">
      <xdr:nvSpPr>
        <xdr:cNvPr id="193" name="Text Box 60">
          <a:extLst>
            <a:ext uri="{FF2B5EF4-FFF2-40B4-BE49-F238E27FC236}">
              <a16:creationId xmlns="" xmlns:a16="http://schemas.microsoft.com/office/drawing/2014/main" id="{00000000-0008-0000-0300-0000C1000000}"/>
            </a:ext>
          </a:extLst>
        </xdr:cNvPr>
        <xdr:cNvSpPr txBox="1">
          <a:spLocks noChangeArrowheads="1"/>
        </xdr:cNvSpPr>
      </xdr:nvSpPr>
      <xdr:spPr bwMode="auto">
        <a:xfrm>
          <a:off x="752475" y="86896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153</xdr:row>
      <xdr:rowOff>0</xdr:rowOff>
    </xdr:from>
    <xdr:to>
      <xdr:col>1</xdr:col>
      <xdr:colOff>190500</xdr:colOff>
      <xdr:row>153</xdr:row>
      <xdr:rowOff>2295525</xdr:rowOff>
    </xdr:to>
    <xdr:sp macro="" textlink="">
      <xdr:nvSpPr>
        <xdr:cNvPr id="194" name="Text Box 60">
          <a:extLst>
            <a:ext uri="{FF2B5EF4-FFF2-40B4-BE49-F238E27FC236}">
              <a16:creationId xmlns="" xmlns:a16="http://schemas.microsoft.com/office/drawing/2014/main" id="{00000000-0008-0000-0300-0000C2000000}"/>
            </a:ext>
          </a:extLst>
        </xdr:cNvPr>
        <xdr:cNvSpPr txBox="1">
          <a:spLocks noChangeArrowheads="1"/>
        </xdr:cNvSpPr>
      </xdr:nvSpPr>
      <xdr:spPr bwMode="auto">
        <a:xfrm>
          <a:off x="752475" y="86896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153</xdr:row>
      <xdr:rowOff>0</xdr:rowOff>
    </xdr:from>
    <xdr:to>
      <xdr:col>1</xdr:col>
      <xdr:colOff>190500</xdr:colOff>
      <xdr:row>153</xdr:row>
      <xdr:rowOff>2295525</xdr:rowOff>
    </xdr:to>
    <xdr:sp macro="" textlink="">
      <xdr:nvSpPr>
        <xdr:cNvPr id="195" name="Text Box 60">
          <a:extLst>
            <a:ext uri="{FF2B5EF4-FFF2-40B4-BE49-F238E27FC236}">
              <a16:creationId xmlns="" xmlns:a16="http://schemas.microsoft.com/office/drawing/2014/main" id="{00000000-0008-0000-0300-0000C3000000}"/>
            </a:ext>
          </a:extLst>
        </xdr:cNvPr>
        <xdr:cNvSpPr txBox="1">
          <a:spLocks noChangeArrowheads="1"/>
        </xdr:cNvSpPr>
      </xdr:nvSpPr>
      <xdr:spPr bwMode="auto">
        <a:xfrm>
          <a:off x="752475" y="86896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153</xdr:row>
      <xdr:rowOff>0</xdr:rowOff>
    </xdr:from>
    <xdr:to>
      <xdr:col>1</xdr:col>
      <xdr:colOff>190500</xdr:colOff>
      <xdr:row>153</xdr:row>
      <xdr:rowOff>2295525</xdr:rowOff>
    </xdr:to>
    <xdr:sp macro="" textlink="">
      <xdr:nvSpPr>
        <xdr:cNvPr id="196" name="Text Box 60">
          <a:extLst>
            <a:ext uri="{FF2B5EF4-FFF2-40B4-BE49-F238E27FC236}">
              <a16:creationId xmlns="" xmlns:a16="http://schemas.microsoft.com/office/drawing/2014/main" id="{00000000-0008-0000-0300-0000C4000000}"/>
            </a:ext>
          </a:extLst>
        </xdr:cNvPr>
        <xdr:cNvSpPr txBox="1">
          <a:spLocks noChangeArrowheads="1"/>
        </xdr:cNvSpPr>
      </xdr:nvSpPr>
      <xdr:spPr bwMode="auto">
        <a:xfrm>
          <a:off x="752475" y="86896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153</xdr:row>
      <xdr:rowOff>0</xdr:rowOff>
    </xdr:from>
    <xdr:to>
      <xdr:col>1</xdr:col>
      <xdr:colOff>190500</xdr:colOff>
      <xdr:row>153</xdr:row>
      <xdr:rowOff>2295525</xdr:rowOff>
    </xdr:to>
    <xdr:sp macro="" textlink="">
      <xdr:nvSpPr>
        <xdr:cNvPr id="197" name="Text Box 60">
          <a:extLst>
            <a:ext uri="{FF2B5EF4-FFF2-40B4-BE49-F238E27FC236}">
              <a16:creationId xmlns="" xmlns:a16="http://schemas.microsoft.com/office/drawing/2014/main" id="{00000000-0008-0000-0300-0000C5000000}"/>
            </a:ext>
          </a:extLst>
        </xdr:cNvPr>
        <xdr:cNvSpPr txBox="1">
          <a:spLocks noChangeArrowheads="1"/>
        </xdr:cNvSpPr>
      </xdr:nvSpPr>
      <xdr:spPr bwMode="auto">
        <a:xfrm>
          <a:off x="752475" y="86896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152</xdr:row>
      <xdr:rowOff>0</xdr:rowOff>
    </xdr:from>
    <xdr:to>
      <xdr:col>1</xdr:col>
      <xdr:colOff>190500</xdr:colOff>
      <xdr:row>152</xdr:row>
      <xdr:rowOff>2295525</xdr:rowOff>
    </xdr:to>
    <xdr:sp macro="" textlink="">
      <xdr:nvSpPr>
        <xdr:cNvPr id="198" name="Text Box 60">
          <a:extLst>
            <a:ext uri="{FF2B5EF4-FFF2-40B4-BE49-F238E27FC236}">
              <a16:creationId xmlns="" xmlns:a16="http://schemas.microsoft.com/office/drawing/2014/main" id="{00000000-0008-0000-0300-0000C6000000}"/>
            </a:ext>
          </a:extLst>
        </xdr:cNvPr>
        <xdr:cNvSpPr txBox="1">
          <a:spLocks noChangeArrowheads="1"/>
        </xdr:cNvSpPr>
      </xdr:nvSpPr>
      <xdr:spPr bwMode="auto">
        <a:xfrm>
          <a:off x="752475"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123825</xdr:colOff>
      <xdr:row>152</xdr:row>
      <xdr:rowOff>0</xdr:rowOff>
    </xdr:from>
    <xdr:to>
      <xdr:col>1</xdr:col>
      <xdr:colOff>200025</xdr:colOff>
      <xdr:row>153</xdr:row>
      <xdr:rowOff>0</xdr:rowOff>
    </xdr:to>
    <xdr:sp macro="" textlink="">
      <xdr:nvSpPr>
        <xdr:cNvPr id="199" name="Text Box 60">
          <a:extLst>
            <a:ext uri="{FF2B5EF4-FFF2-40B4-BE49-F238E27FC236}">
              <a16:creationId xmlns="" xmlns:a16="http://schemas.microsoft.com/office/drawing/2014/main" id="{00000000-0008-0000-0300-0000C7000000}"/>
            </a:ext>
          </a:extLst>
        </xdr:cNvPr>
        <xdr:cNvSpPr txBox="1">
          <a:spLocks noChangeArrowheads="1"/>
        </xdr:cNvSpPr>
      </xdr:nvSpPr>
      <xdr:spPr bwMode="auto">
        <a:xfrm>
          <a:off x="762000" y="86506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0" name="Text Box 60">
          <a:extLst>
            <a:ext uri="{FF2B5EF4-FFF2-40B4-BE49-F238E27FC236}">
              <a16:creationId xmlns="" xmlns:a16="http://schemas.microsoft.com/office/drawing/2014/main" id="{00000000-0008-0000-0300-0000C8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1" name="Text Box 60">
          <a:extLst>
            <a:ext uri="{FF2B5EF4-FFF2-40B4-BE49-F238E27FC236}">
              <a16:creationId xmlns="" xmlns:a16="http://schemas.microsoft.com/office/drawing/2014/main" id="{00000000-0008-0000-0300-0000C9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2" name="Text Box 60">
          <a:extLst>
            <a:ext uri="{FF2B5EF4-FFF2-40B4-BE49-F238E27FC236}">
              <a16:creationId xmlns="" xmlns:a16="http://schemas.microsoft.com/office/drawing/2014/main" id="{00000000-0008-0000-0300-0000CA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3" name="Text Box 60">
          <a:extLst>
            <a:ext uri="{FF2B5EF4-FFF2-40B4-BE49-F238E27FC236}">
              <a16:creationId xmlns="" xmlns:a16="http://schemas.microsoft.com/office/drawing/2014/main" id="{00000000-0008-0000-0300-0000CB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4" name="Text Box 60">
          <a:extLst>
            <a:ext uri="{FF2B5EF4-FFF2-40B4-BE49-F238E27FC236}">
              <a16:creationId xmlns="" xmlns:a16="http://schemas.microsoft.com/office/drawing/2014/main" id="{00000000-0008-0000-0300-0000CC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5" name="Text Box 60">
          <a:extLst>
            <a:ext uri="{FF2B5EF4-FFF2-40B4-BE49-F238E27FC236}">
              <a16:creationId xmlns="" xmlns:a16="http://schemas.microsoft.com/office/drawing/2014/main" id="{00000000-0008-0000-0300-0000CD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6" name="Text Box 60">
          <a:extLst>
            <a:ext uri="{FF2B5EF4-FFF2-40B4-BE49-F238E27FC236}">
              <a16:creationId xmlns="" xmlns:a16="http://schemas.microsoft.com/office/drawing/2014/main" id="{00000000-0008-0000-0300-0000CE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7" name="Text Box 60">
          <a:extLst>
            <a:ext uri="{FF2B5EF4-FFF2-40B4-BE49-F238E27FC236}">
              <a16:creationId xmlns="" xmlns:a16="http://schemas.microsoft.com/office/drawing/2014/main" id="{00000000-0008-0000-0300-0000CF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8" name="Text Box 60">
          <a:extLst>
            <a:ext uri="{FF2B5EF4-FFF2-40B4-BE49-F238E27FC236}">
              <a16:creationId xmlns="" xmlns:a16="http://schemas.microsoft.com/office/drawing/2014/main" id="{00000000-0008-0000-0300-0000D0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09" name="Text Box 60">
          <a:extLst>
            <a:ext uri="{FF2B5EF4-FFF2-40B4-BE49-F238E27FC236}">
              <a16:creationId xmlns="" xmlns:a16="http://schemas.microsoft.com/office/drawing/2014/main" id="{00000000-0008-0000-0300-0000D1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10" name="Text Box 60">
          <a:extLst>
            <a:ext uri="{FF2B5EF4-FFF2-40B4-BE49-F238E27FC236}">
              <a16:creationId xmlns="" xmlns:a16="http://schemas.microsoft.com/office/drawing/2014/main" id="{00000000-0008-0000-0300-0000D2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11" name="Text Box 60">
          <a:extLst>
            <a:ext uri="{FF2B5EF4-FFF2-40B4-BE49-F238E27FC236}">
              <a16:creationId xmlns="" xmlns:a16="http://schemas.microsoft.com/office/drawing/2014/main" id="{00000000-0008-0000-0300-0000D3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12" name="Text Box 60">
          <a:extLst>
            <a:ext uri="{FF2B5EF4-FFF2-40B4-BE49-F238E27FC236}">
              <a16:creationId xmlns="" xmlns:a16="http://schemas.microsoft.com/office/drawing/2014/main" id="{00000000-0008-0000-0300-0000D4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13" name="Text Box 60">
          <a:extLst>
            <a:ext uri="{FF2B5EF4-FFF2-40B4-BE49-F238E27FC236}">
              <a16:creationId xmlns="" xmlns:a16="http://schemas.microsoft.com/office/drawing/2014/main" id="{00000000-0008-0000-0300-0000D5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14" name="Text Box 60">
          <a:extLst>
            <a:ext uri="{FF2B5EF4-FFF2-40B4-BE49-F238E27FC236}">
              <a16:creationId xmlns="" xmlns:a16="http://schemas.microsoft.com/office/drawing/2014/main" id="{00000000-0008-0000-0300-0000D6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15" name="Text Box 60">
          <a:extLst>
            <a:ext uri="{FF2B5EF4-FFF2-40B4-BE49-F238E27FC236}">
              <a16:creationId xmlns="" xmlns:a16="http://schemas.microsoft.com/office/drawing/2014/main" id="{00000000-0008-0000-0300-0000D7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16" name="Text Box 60">
          <a:extLst>
            <a:ext uri="{FF2B5EF4-FFF2-40B4-BE49-F238E27FC236}">
              <a16:creationId xmlns="" xmlns:a16="http://schemas.microsoft.com/office/drawing/2014/main" id="{00000000-0008-0000-0300-0000D8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17" name="Text Box 60">
          <a:extLst>
            <a:ext uri="{FF2B5EF4-FFF2-40B4-BE49-F238E27FC236}">
              <a16:creationId xmlns="" xmlns:a16="http://schemas.microsoft.com/office/drawing/2014/main" id="{00000000-0008-0000-0300-0000D9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18" name="Text Box 60">
          <a:extLst>
            <a:ext uri="{FF2B5EF4-FFF2-40B4-BE49-F238E27FC236}">
              <a16:creationId xmlns="" xmlns:a16="http://schemas.microsoft.com/office/drawing/2014/main" id="{00000000-0008-0000-0300-0000DA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19" name="Text Box 60">
          <a:extLst>
            <a:ext uri="{FF2B5EF4-FFF2-40B4-BE49-F238E27FC236}">
              <a16:creationId xmlns="" xmlns:a16="http://schemas.microsoft.com/office/drawing/2014/main" id="{00000000-0008-0000-0300-0000DB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20" name="Text Box 60">
          <a:extLst>
            <a:ext uri="{FF2B5EF4-FFF2-40B4-BE49-F238E27FC236}">
              <a16:creationId xmlns="" xmlns:a16="http://schemas.microsoft.com/office/drawing/2014/main" id="{00000000-0008-0000-0300-0000DC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21" name="Text Box 60">
          <a:extLst>
            <a:ext uri="{FF2B5EF4-FFF2-40B4-BE49-F238E27FC236}">
              <a16:creationId xmlns="" xmlns:a16="http://schemas.microsoft.com/office/drawing/2014/main" id="{00000000-0008-0000-0300-0000DD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22" name="Text Box 60">
          <a:extLst>
            <a:ext uri="{FF2B5EF4-FFF2-40B4-BE49-F238E27FC236}">
              <a16:creationId xmlns="" xmlns:a16="http://schemas.microsoft.com/office/drawing/2014/main" id="{00000000-0008-0000-0300-0000DE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23" name="Text Box 60">
          <a:extLst>
            <a:ext uri="{FF2B5EF4-FFF2-40B4-BE49-F238E27FC236}">
              <a16:creationId xmlns="" xmlns:a16="http://schemas.microsoft.com/office/drawing/2014/main" id="{00000000-0008-0000-0300-0000DF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154</xdr:row>
      <xdr:rowOff>0</xdr:rowOff>
    </xdr:from>
    <xdr:to>
      <xdr:col>3</xdr:col>
      <xdr:colOff>161925</xdr:colOff>
      <xdr:row>154</xdr:row>
      <xdr:rowOff>161925</xdr:rowOff>
    </xdr:to>
    <xdr:sp macro="" textlink="">
      <xdr:nvSpPr>
        <xdr:cNvPr id="224" name="Text Box 2">
          <a:extLst>
            <a:ext uri="{FF2B5EF4-FFF2-40B4-BE49-F238E27FC236}">
              <a16:creationId xmlns="" xmlns:a16="http://schemas.microsoft.com/office/drawing/2014/main" id="{00000000-0008-0000-0300-0000E0000000}"/>
            </a:ext>
          </a:extLst>
        </xdr:cNvPr>
        <xdr:cNvSpPr txBox="1">
          <a:spLocks noChangeArrowheads="1"/>
        </xdr:cNvSpPr>
      </xdr:nvSpPr>
      <xdr:spPr bwMode="auto">
        <a:xfrm>
          <a:off x="6134100" y="874490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154</xdr:row>
      <xdr:rowOff>0</xdr:rowOff>
    </xdr:from>
    <xdr:to>
      <xdr:col>3</xdr:col>
      <xdr:colOff>161925</xdr:colOff>
      <xdr:row>154</xdr:row>
      <xdr:rowOff>323850</xdr:rowOff>
    </xdr:to>
    <xdr:sp macro="" textlink="">
      <xdr:nvSpPr>
        <xdr:cNvPr id="225" name="Text Box 2">
          <a:extLst>
            <a:ext uri="{FF2B5EF4-FFF2-40B4-BE49-F238E27FC236}">
              <a16:creationId xmlns="" xmlns:a16="http://schemas.microsoft.com/office/drawing/2014/main" id="{00000000-0008-0000-0300-0000E1000000}"/>
            </a:ext>
          </a:extLst>
        </xdr:cNvPr>
        <xdr:cNvSpPr txBox="1">
          <a:spLocks noChangeArrowheads="1"/>
        </xdr:cNvSpPr>
      </xdr:nvSpPr>
      <xdr:spPr bwMode="auto">
        <a:xfrm>
          <a:off x="6134100" y="874490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154</xdr:row>
      <xdr:rowOff>0</xdr:rowOff>
    </xdr:from>
    <xdr:to>
      <xdr:col>3</xdr:col>
      <xdr:colOff>161925</xdr:colOff>
      <xdr:row>154</xdr:row>
      <xdr:rowOff>323850</xdr:rowOff>
    </xdr:to>
    <xdr:sp macro="" textlink="">
      <xdr:nvSpPr>
        <xdr:cNvPr id="226" name="Text Box 2">
          <a:extLst>
            <a:ext uri="{FF2B5EF4-FFF2-40B4-BE49-F238E27FC236}">
              <a16:creationId xmlns="" xmlns:a16="http://schemas.microsoft.com/office/drawing/2014/main" id="{00000000-0008-0000-0300-0000E2000000}"/>
            </a:ext>
          </a:extLst>
        </xdr:cNvPr>
        <xdr:cNvSpPr txBox="1">
          <a:spLocks noChangeArrowheads="1"/>
        </xdr:cNvSpPr>
      </xdr:nvSpPr>
      <xdr:spPr bwMode="auto">
        <a:xfrm>
          <a:off x="6134100" y="874490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27" name="Text Box 60">
          <a:extLst>
            <a:ext uri="{FF2B5EF4-FFF2-40B4-BE49-F238E27FC236}">
              <a16:creationId xmlns="" xmlns:a16="http://schemas.microsoft.com/office/drawing/2014/main" id="{00000000-0008-0000-0300-0000E3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28" name="Text Box 60">
          <a:extLst>
            <a:ext uri="{FF2B5EF4-FFF2-40B4-BE49-F238E27FC236}">
              <a16:creationId xmlns="" xmlns:a16="http://schemas.microsoft.com/office/drawing/2014/main" id="{00000000-0008-0000-0300-0000E4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29" name="Text Box 60">
          <a:extLst>
            <a:ext uri="{FF2B5EF4-FFF2-40B4-BE49-F238E27FC236}">
              <a16:creationId xmlns="" xmlns:a16="http://schemas.microsoft.com/office/drawing/2014/main" id="{00000000-0008-0000-0300-0000E5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30" name="Text Box 60">
          <a:extLst>
            <a:ext uri="{FF2B5EF4-FFF2-40B4-BE49-F238E27FC236}">
              <a16:creationId xmlns="" xmlns:a16="http://schemas.microsoft.com/office/drawing/2014/main" id="{00000000-0008-0000-0300-0000E6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31" name="Text Box 60">
          <a:extLst>
            <a:ext uri="{FF2B5EF4-FFF2-40B4-BE49-F238E27FC236}">
              <a16:creationId xmlns="" xmlns:a16="http://schemas.microsoft.com/office/drawing/2014/main" id="{00000000-0008-0000-0300-0000E7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32" name="Text Box 60">
          <a:extLst>
            <a:ext uri="{FF2B5EF4-FFF2-40B4-BE49-F238E27FC236}">
              <a16:creationId xmlns="" xmlns:a16="http://schemas.microsoft.com/office/drawing/2014/main" id="{00000000-0008-0000-0300-0000E8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33" name="Text Box 60">
          <a:extLst>
            <a:ext uri="{FF2B5EF4-FFF2-40B4-BE49-F238E27FC236}">
              <a16:creationId xmlns="" xmlns:a16="http://schemas.microsoft.com/office/drawing/2014/main" id="{00000000-0008-0000-0300-0000E9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154</xdr:row>
      <xdr:rowOff>0</xdr:rowOff>
    </xdr:from>
    <xdr:to>
      <xdr:col>1</xdr:col>
      <xdr:colOff>190500</xdr:colOff>
      <xdr:row>154</xdr:row>
      <xdr:rowOff>2295525</xdr:rowOff>
    </xdr:to>
    <xdr:sp macro="" textlink="">
      <xdr:nvSpPr>
        <xdr:cNvPr id="234" name="Text Box 60">
          <a:extLst>
            <a:ext uri="{FF2B5EF4-FFF2-40B4-BE49-F238E27FC236}">
              <a16:creationId xmlns="" xmlns:a16="http://schemas.microsoft.com/office/drawing/2014/main" id="{00000000-0008-0000-0300-0000EA000000}"/>
            </a:ext>
          </a:extLst>
        </xdr:cNvPr>
        <xdr:cNvSpPr txBox="1">
          <a:spLocks noChangeArrowheads="1"/>
        </xdr:cNvSpPr>
      </xdr:nvSpPr>
      <xdr:spPr bwMode="auto">
        <a:xfrm>
          <a:off x="752475" y="87449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35" name="Text Box 60">
          <a:extLst>
            <a:ext uri="{FF2B5EF4-FFF2-40B4-BE49-F238E27FC236}">
              <a16:creationId xmlns="" xmlns:a16="http://schemas.microsoft.com/office/drawing/2014/main" id="{00000000-0008-0000-0300-0000EB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36" name="Text Box 60">
          <a:extLst>
            <a:ext uri="{FF2B5EF4-FFF2-40B4-BE49-F238E27FC236}">
              <a16:creationId xmlns="" xmlns:a16="http://schemas.microsoft.com/office/drawing/2014/main" id="{00000000-0008-0000-0300-0000EC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37" name="Text Box 60">
          <a:extLst>
            <a:ext uri="{FF2B5EF4-FFF2-40B4-BE49-F238E27FC236}">
              <a16:creationId xmlns="" xmlns:a16="http://schemas.microsoft.com/office/drawing/2014/main" id="{00000000-0008-0000-0300-0000ED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38" name="Text Box 60">
          <a:extLst>
            <a:ext uri="{FF2B5EF4-FFF2-40B4-BE49-F238E27FC236}">
              <a16:creationId xmlns="" xmlns:a16="http://schemas.microsoft.com/office/drawing/2014/main" id="{00000000-0008-0000-0300-0000EE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39" name="Text Box 60">
          <a:extLst>
            <a:ext uri="{FF2B5EF4-FFF2-40B4-BE49-F238E27FC236}">
              <a16:creationId xmlns="" xmlns:a16="http://schemas.microsoft.com/office/drawing/2014/main" id="{00000000-0008-0000-0300-0000EF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40" name="Text Box 60">
          <a:extLst>
            <a:ext uri="{FF2B5EF4-FFF2-40B4-BE49-F238E27FC236}">
              <a16:creationId xmlns="" xmlns:a16="http://schemas.microsoft.com/office/drawing/2014/main" id="{00000000-0008-0000-0300-0000F0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41" name="Text Box 60">
          <a:extLst>
            <a:ext uri="{FF2B5EF4-FFF2-40B4-BE49-F238E27FC236}">
              <a16:creationId xmlns="" xmlns:a16="http://schemas.microsoft.com/office/drawing/2014/main" id="{00000000-0008-0000-0300-0000F1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155</xdr:row>
      <xdr:rowOff>0</xdr:rowOff>
    </xdr:from>
    <xdr:to>
      <xdr:col>1</xdr:col>
      <xdr:colOff>190500</xdr:colOff>
      <xdr:row>155</xdr:row>
      <xdr:rowOff>2295525</xdr:rowOff>
    </xdr:to>
    <xdr:sp macro="" textlink="">
      <xdr:nvSpPr>
        <xdr:cNvPr id="242" name="Text Box 60">
          <a:extLst>
            <a:ext uri="{FF2B5EF4-FFF2-40B4-BE49-F238E27FC236}">
              <a16:creationId xmlns="" xmlns:a16="http://schemas.microsoft.com/office/drawing/2014/main" id="{00000000-0008-0000-0300-0000F2000000}"/>
            </a:ext>
          </a:extLst>
        </xdr:cNvPr>
        <xdr:cNvSpPr txBox="1">
          <a:spLocks noChangeArrowheads="1"/>
        </xdr:cNvSpPr>
      </xdr:nvSpPr>
      <xdr:spPr bwMode="auto">
        <a:xfrm>
          <a:off x="752475" y="88182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159</xdr:row>
      <xdr:rowOff>0</xdr:rowOff>
    </xdr:from>
    <xdr:to>
      <xdr:col>1</xdr:col>
      <xdr:colOff>190500</xdr:colOff>
      <xdr:row>159</xdr:row>
      <xdr:rowOff>2295525</xdr:rowOff>
    </xdr:to>
    <xdr:sp macro="" textlink="">
      <xdr:nvSpPr>
        <xdr:cNvPr id="243" name="Text Box 60">
          <a:extLst>
            <a:ext uri="{FF2B5EF4-FFF2-40B4-BE49-F238E27FC236}">
              <a16:creationId xmlns="" xmlns:a16="http://schemas.microsoft.com/office/drawing/2014/main" id="{00000000-0008-0000-0300-0000F3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159</xdr:row>
      <xdr:rowOff>0</xdr:rowOff>
    </xdr:from>
    <xdr:to>
      <xdr:col>1</xdr:col>
      <xdr:colOff>190500</xdr:colOff>
      <xdr:row>159</xdr:row>
      <xdr:rowOff>2295525</xdr:rowOff>
    </xdr:to>
    <xdr:sp macro="" textlink="">
      <xdr:nvSpPr>
        <xdr:cNvPr id="244" name="Text Box 60">
          <a:extLst>
            <a:ext uri="{FF2B5EF4-FFF2-40B4-BE49-F238E27FC236}">
              <a16:creationId xmlns="" xmlns:a16="http://schemas.microsoft.com/office/drawing/2014/main" id="{00000000-0008-0000-0300-0000F4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159</xdr:row>
      <xdr:rowOff>0</xdr:rowOff>
    </xdr:from>
    <xdr:to>
      <xdr:col>1</xdr:col>
      <xdr:colOff>190500</xdr:colOff>
      <xdr:row>159</xdr:row>
      <xdr:rowOff>2295525</xdr:rowOff>
    </xdr:to>
    <xdr:sp macro="" textlink="">
      <xdr:nvSpPr>
        <xdr:cNvPr id="245" name="Text Box 60">
          <a:extLst>
            <a:ext uri="{FF2B5EF4-FFF2-40B4-BE49-F238E27FC236}">
              <a16:creationId xmlns="" xmlns:a16="http://schemas.microsoft.com/office/drawing/2014/main" id="{00000000-0008-0000-0300-0000F5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159</xdr:row>
      <xdr:rowOff>0</xdr:rowOff>
    </xdr:from>
    <xdr:to>
      <xdr:col>1</xdr:col>
      <xdr:colOff>190500</xdr:colOff>
      <xdr:row>159</xdr:row>
      <xdr:rowOff>2295525</xdr:rowOff>
    </xdr:to>
    <xdr:sp macro="" textlink="">
      <xdr:nvSpPr>
        <xdr:cNvPr id="246" name="Text Box 60">
          <a:extLst>
            <a:ext uri="{FF2B5EF4-FFF2-40B4-BE49-F238E27FC236}">
              <a16:creationId xmlns="" xmlns:a16="http://schemas.microsoft.com/office/drawing/2014/main" id="{00000000-0008-0000-0300-0000F6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159</xdr:row>
      <xdr:rowOff>0</xdr:rowOff>
    </xdr:from>
    <xdr:to>
      <xdr:col>1</xdr:col>
      <xdr:colOff>190500</xdr:colOff>
      <xdr:row>159</xdr:row>
      <xdr:rowOff>2295525</xdr:rowOff>
    </xdr:to>
    <xdr:sp macro="" textlink="">
      <xdr:nvSpPr>
        <xdr:cNvPr id="247" name="Text Box 60">
          <a:extLst>
            <a:ext uri="{FF2B5EF4-FFF2-40B4-BE49-F238E27FC236}">
              <a16:creationId xmlns="" xmlns:a16="http://schemas.microsoft.com/office/drawing/2014/main" id="{00000000-0008-0000-0300-0000F7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159</xdr:row>
      <xdr:rowOff>0</xdr:rowOff>
    </xdr:from>
    <xdr:to>
      <xdr:col>1</xdr:col>
      <xdr:colOff>190500</xdr:colOff>
      <xdr:row>159</xdr:row>
      <xdr:rowOff>2295525</xdr:rowOff>
    </xdr:to>
    <xdr:sp macro="" textlink="">
      <xdr:nvSpPr>
        <xdr:cNvPr id="248" name="Text Box 60">
          <a:extLst>
            <a:ext uri="{FF2B5EF4-FFF2-40B4-BE49-F238E27FC236}">
              <a16:creationId xmlns="" xmlns:a16="http://schemas.microsoft.com/office/drawing/2014/main" id="{00000000-0008-0000-0300-0000F8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159</xdr:row>
      <xdr:rowOff>0</xdr:rowOff>
    </xdr:from>
    <xdr:to>
      <xdr:col>1</xdr:col>
      <xdr:colOff>190500</xdr:colOff>
      <xdr:row>159</xdr:row>
      <xdr:rowOff>2295525</xdr:rowOff>
    </xdr:to>
    <xdr:sp macro="" textlink="">
      <xdr:nvSpPr>
        <xdr:cNvPr id="249" name="Text Box 60">
          <a:extLst>
            <a:ext uri="{FF2B5EF4-FFF2-40B4-BE49-F238E27FC236}">
              <a16:creationId xmlns="" xmlns:a16="http://schemas.microsoft.com/office/drawing/2014/main" id="{00000000-0008-0000-0300-0000F9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159</xdr:row>
      <xdr:rowOff>0</xdr:rowOff>
    </xdr:from>
    <xdr:to>
      <xdr:col>1</xdr:col>
      <xdr:colOff>190500</xdr:colOff>
      <xdr:row>159</xdr:row>
      <xdr:rowOff>2295525</xdr:rowOff>
    </xdr:to>
    <xdr:sp macro="" textlink="">
      <xdr:nvSpPr>
        <xdr:cNvPr id="250" name="Text Box 60">
          <a:extLst>
            <a:ext uri="{FF2B5EF4-FFF2-40B4-BE49-F238E27FC236}">
              <a16:creationId xmlns="" xmlns:a16="http://schemas.microsoft.com/office/drawing/2014/main" id="{00000000-0008-0000-0300-0000FA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161</xdr:row>
      <xdr:rowOff>0</xdr:rowOff>
    </xdr:from>
    <xdr:to>
      <xdr:col>1</xdr:col>
      <xdr:colOff>190500</xdr:colOff>
      <xdr:row>161</xdr:row>
      <xdr:rowOff>2295525</xdr:rowOff>
    </xdr:to>
    <xdr:sp macro="" textlink="">
      <xdr:nvSpPr>
        <xdr:cNvPr id="251" name="Text Box 60">
          <a:extLst>
            <a:ext uri="{FF2B5EF4-FFF2-40B4-BE49-F238E27FC236}">
              <a16:creationId xmlns="" xmlns:a16="http://schemas.microsoft.com/office/drawing/2014/main" id="{00000000-0008-0000-0300-0000FB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161</xdr:row>
      <xdr:rowOff>0</xdr:rowOff>
    </xdr:from>
    <xdr:to>
      <xdr:col>1</xdr:col>
      <xdr:colOff>190500</xdr:colOff>
      <xdr:row>161</xdr:row>
      <xdr:rowOff>2295525</xdr:rowOff>
    </xdr:to>
    <xdr:sp macro="" textlink="">
      <xdr:nvSpPr>
        <xdr:cNvPr id="252" name="Text Box 60">
          <a:extLst>
            <a:ext uri="{FF2B5EF4-FFF2-40B4-BE49-F238E27FC236}">
              <a16:creationId xmlns="" xmlns:a16="http://schemas.microsoft.com/office/drawing/2014/main" id="{00000000-0008-0000-0300-0000FC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161</xdr:row>
      <xdr:rowOff>0</xdr:rowOff>
    </xdr:from>
    <xdr:to>
      <xdr:col>1</xdr:col>
      <xdr:colOff>190500</xdr:colOff>
      <xdr:row>161</xdr:row>
      <xdr:rowOff>2295525</xdr:rowOff>
    </xdr:to>
    <xdr:sp macro="" textlink="">
      <xdr:nvSpPr>
        <xdr:cNvPr id="253" name="Text Box 60">
          <a:extLst>
            <a:ext uri="{FF2B5EF4-FFF2-40B4-BE49-F238E27FC236}">
              <a16:creationId xmlns="" xmlns:a16="http://schemas.microsoft.com/office/drawing/2014/main" id="{00000000-0008-0000-0300-0000FD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161</xdr:row>
      <xdr:rowOff>0</xdr:rowOff>
    </xdr:from>
    <xdr:to>
      <xdr:col>1</xdr:col>
      <xdr:colOff>190500</xdr:colOff>
      <xdr:row>161</xdr:row>
      <xdr:rowOff>2295525</xdr:rowOff>
    </xdr:to>
    <xdr:sp macro="" textlink="">
      <xdr:nvSpPr>
        <xdr:cNvPr id="254" name="Text Box 60">
          <a:extLst>
            <a:ext uri="{FF2B5EF4-FFF2-40B4-BE49-F238E27FC236}">
              <a16:creationId xmlns="" xmlns:a16="http://schemas.microsoft.com/office/drawing/2014/main" id="{00000000-0008-0000-0300-0000FE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161</xdr:row>
      <xdr:rowOff>0</xdr:rowOff>
    </xdr:from>
    <xdr:to>
      <xdr:col>1</xdr:col>
      <xdr:colOff>190500</xdr:colOff>
      <xdr:row>161</xdr:row>
      <xdr:rowOff>2295525</xdr:rowOff>
    </xdr:to>
    <xdr:sp macro="" textlink="">
      <xdr:nvSpPr>
        <xdr:cNvPr id="255" name="Text Box 60">
          <a:extLst>
            <a:ext uri="{FF2B5EF4-FFF2-40B4-BE49-F238E27FC236}">
              <a16:creationId xmlns="" xmlns:a16="http://schemas.microsoft.com/office/drawing/2014/main" id="{00000000-0008-0000-0300-0000FF00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161</xdr:row>
      <xdr:rowOff>0</xdr:rowOff>
    </xdr:from>
    <xdr:to>
      <xdr:col>1</xdr:col>
      <xdr:colOff>190500</xdr:colOff>
      <xdr:row>161</xdr:row>
      <xdr:rowOff>2295525</xdr:rowOff>
    </xdr:to>
    <xdr:sp macro="" textlink="">
      <xdr:nvSpPr>
        <xdr:cNvPr id="256" name="Text Box 60">
          <a:extLst>
            <a:ext uri="{FF2B5EF4-FFF2-40B4-BE49-F238E27FC236}">
              <a16:creationId xmlns="" xmlns:a16="http://schemas.microsoft.com/office/drawing/2014/main" id="{00000000-0008-0000-0300-00000001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161</xdr:row>
      <xdr:rowOff>0</xdr:rowOff>
    </xdr:from>
    <xdr:to>
      <xdr:col>1</xdr:col>
      <xdr:colOff>190500</xdr:colOff>
      <xdr:row>161</xdr:row>
      <xdr:rowOff>2295525</xdr:rowOff>
    </xdr:to>
    <xdr:sp macro="" textlink="">
      <xdr:nvSpPr>
        <xdr:cNvPr id="257" name="Text Box 60">
          <a:extLst>
            <a:ext uri="{FF2B5EF4-FFF2-40B4-BE49-F238E27FC236}">
              <a16:creationId xmlns="" xmlns:a16="http://schemas.microsoft.com/office/drawing/2014/main" id="{00000000-0008-0000-0300-00000101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161</xdr:row>
      <xdr:rowOff>0</xdr:rowOff>
    </xdr:from>
    <xdr:to>
      <xdr:col>1</xdr:col>
      <xdr:colOff>190500</xdr:colOff>
      <xdr:row>161</xdr:row>
      <xdr:rowOff>2295525</xdr:rowOff>
    </xdr:to>
    <xdr:sp macro="" textlink="">
      <xdr:nvSpPr>
        <xdr:cNvPr id="258" name="Text Box 60">
          <a:extLst>
            <a:ext uri="{FF2B5EF4-FFF2-40B4-BE49-F238E27FC236}">
              <a16:creationId xmlns="" xmlns:a16="http://schemas.microsoft.com/office/drawing/2014/main" id="{00000000-0008-0000-0300-000002010000}"/>
            </a:ext>
          </a:extLst>
        </xdr:cNvPr>
        <xdr:cNvSpPr txBox="1">
          <a:spLocks noChangeArrowheads="1"/>
        </xdr:cNvSpPr>
      </xdr:nvSpPr>
      <xdr:spPr bwMode="auto">
        <a:xfrm>
          <a:off x="752475" y="9202102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59" name="Text Box 60">
          <a:extLst>
            <a:ext uri="{FF2B5EF4-FFF2-40B4-BE49-F238E27FC236}">
              <a16:creationId xmlns="" xmlns:a16="http://schemas.microsoft.com/office/drawing/2014/main" id="{00000000-0008-0000-0300-000003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60" name="Text Box 60">
          <a:extLst>
            <a:ext uri="{FF2B5EF4-FFF2-40B4-BE49-F238E27FC236}">
              <a16:creationId xmlns="" xmlns:a16="http://schemas.microsoft.com/office/drawing/2014/main" id="{00000000-0008-0000-0300-000004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61" name="Text Box 60">
          <a:extLst>
            <a:ext uri="{FF2B5EF4-FFF2-40B4-BE49-F238E27FC236}">
              <a16:creationId xmlns="" xmlns:a16="http://schemas.microsoft.com/office/drawing/2014/main" id="{00000000-0008-0000-0300-000005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62" name="Text Box 60">
          <a:extLst>
            <a:ext uri="{FF2B5EF4-FFF2-40B4-BE49-F238E27FC236}">
              <a16:creationId xmlns="" xmlns:a16="http://schemas.microsoft.com/office/drawing/2014/main" id="{00000000-0008-0000-0300-000006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63" name="Text Box 60">
          <a:extLst>
            <a:ext uri="{FF2B5EF4-FFF2-40B4-BE49-F238E27FC236}">
              <a16:creationId xmlns="" xmlns:a16="http://schemas.microsoft.com/office/drawing/2014/main" id="{00000000-0008-0000-0300-000007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64" name="Text Box 60">
          <a:extLst>
            <a:ext uri="{FF2B5EF4-FFF2-40B4-BE49-F238E27FC236}">
              <a16:creationId xmlns="" xmlns:a16="http://schemas.microsoft.com/office/drawing/2014/main" id="{00000000-0008-0000-0300-000008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65" name="Text Box 60">
          <a:extLst>
            <a:ext uri="{FF2B5EF4-FFF2-40B4-BE49-F238E27FC236}">
              <a16:creationId xmlns="" xmlns:a16="http://schemas.microsoft.com/office/drawing/2014/main" id="{00000000-0008-0000-0300-000009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66" name="Text Box 60">
          <a:extLst>
            <a:ext uri="{FF2B5EF4-FFF2-40B4-BE49-F238E27FC236}">
              <a16:creationId xmlns="" xmlns:a16="http://schemas.microsoft.com/office/drawing/2014/main" id="{00000000-0008-0000-0300-00000A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174</xdr:row>
      <xdr:rowOff>0</xdr:rowOff>
    </xdr:from>
    <xdr:to>
      <xdr:col>1</xdr:col>
      <xdr:colOff>190500</xdr:colOff>
      <xdr:row>174</xdr:row>
      <xdr:rowOff>2295525</xdr:rowOff>
    </xdr:to>
    <xdr:sp macro="" textlink="">
      <xdr:nvSpPr>
        <xdr:cNvPr id="267" name="Text Box 60">
          <a:extLst>
            <a:ext uri="{FF2B5EF4-FFF2-40B4-BE49-F238E27FC236}">
              <a16:creationId xmlns="" xmlns:a16="http://schemas.microsoft.com/office/drawing/2014/main" id="{00000000-0008-0000-0300-00000B010000}"/>
            </a:ext>
          </a:extLst>
        </xdr:cNvPr>
        <xdr:cNvSpPr txBox="1">
          <a:spLocks noChangeArrowheads="1"/>
        </xdr:cNvSpPr>
      </xdr:nvSpPr>
      <xdr:spPr bwMode="auto">
        <a:xfrm>
          <a:off x="752475" y="87277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174</xdr:row>
      <xdr:rowOff>0</xdr:rowOff>
    </xdr:from>
    <xdr:to>
      <xdr:col>1</xdr:col>
      <xdr:colOff>190500</xdr:colOff>
      <xdr:row>174</xdr:row>
      <xdr:rowOff>2295525</xdr:rowOff>
    </xdr:to>
    <xdr:sp macro="" textlink="">
      <xdr:nvSpPr>
        <xdr:cNvPr id="268" name="Text Box 60">
          <a:extLst>
            <a:ext uri="{FF2B5EF4-FFF2-40B4-BE49-F238E27FC236}">
              <a16:creationId xmlns="" xmlns:a16="http://schemas.microsoft.com/office/drawing/2014/main" id="{00000000-0008-0000-0300-00000C010000}"/>
            </a:ext>
          </a:extLst>
        </xdr:cNvPr>
        <xdr:cNvSpPr txBox="1">
          <a:spLocks noChangeArrowheads="1"/>
        </xdr:cNvSpPr>
      </xdr:nvSpPr>
      <xdr:spPr bwMode="auto">
        <a:xfrm>
          <a:off x="752475" y="87277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174</xdr:row>
      <xdr:rowOff>0</xdr:rowOff>
    </xdr:from>
    <xdr:to>
      <xdr:col>1</xdr:col>
      <xdr:colOff>190500</xdr:colOff>
      <xdr:row>174</xdr:row>
      <xdr:rowOff>2295525</xdr:rowOff>
    </xdr:to>
    <xdr:sp macro="" textlink="">
      <xdr:nvSpPr>
        <xdr:cNvPr id="269" name="Text Box 60">
          <a:extLst>
            <a:ext uri="{FF2B5EF4-FFF2-40B4-BE49-F238E27FC236}">
              <a16:creationId xmlns="" xmlns:a16="http://schemas.microsoft.com/office/drawing/2014/main" id="{00000000-0008-0000-0300-00000D010000}"/>
            </a:ext>
          </a:extLst>
        </xdr:cNvPr>
        <xdr:cNvSpPr txBox="1">
          <a:spLocks noChangeArrowheads="1"/>
        </xdr:cNvSpPr>
      </xdr:nvSpPr>
      <xdr:spPr bwMode="auto">
        <a:xfrm>
          <a:off x="752475" y="87277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174</xdr:row>
      <xdr:rowOff>0</xdr:rowOff>
    </xdr:from>
    <xdr:to>
      <xdr:col>1</xdr:col>
      <xdr:colOff>190500</xdr:colOff>
      <xdr:row>174</xdr:row>
      <xdr:rowOff>2295525</xdr:rowOff>
    </xdr:to>
    <xdr:sp macro="" textlink="">
      <xdr:nvSpPr>
        <xdr:cNvPr id="270" name="Text Box 60">
          <a:extLst>
            <a:ext uri="{FF2B5EF4-FFF2-40B4-BE49-F238E27FC236}">
              <a16:creationId xmlns="" xmlns:a16="http://schemas.microsoft.com/office/drawing/2014/main" id="{00000000-0008-0000-0300-00000E010000}"/>
            </a:ext>
          </a:extLst>
        </xdr:cNvPr>
        <xdr:cNvSpPr txBox="1">
          <a:spLocks noChangeArrowheads="1"/>
        </xdr:cNvSpPr>
      </xdr:nvSpPr>
      <xdr:spPr bwMode="auto">
        <a:xfrm>
          <a:off x="752475" y="87277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174</xdr:row>
      <xdr:rowOff>0</xdr:rowOff>
    </xdr:from>
    <xdr:to>
      <xdr:col>1</xdr:col>
      <xdr:colOff>190500</xdr:colOff>
      <xdr:row>174</xdr:row>
      <xdr:rowOff>2295525</xdr:rowOff>
    </xdr:to>
    <xdr:sp macro="" textlink="">
      <xdr:nvSpPr>
        <xdr:cNvPr id="271" name="Text Box 60">
          <a:extLst>
            <a:ext uri="{FF2B5EF4-FFF2-40B4-BE49-F238E27FC236}">
              <a16:creationId xmlns="" xmlns:a16="http://schemas.microsoft.com/office/drawing/2014/main" id="{00000000-0008-0000-0300-00000F010000}"/>
            </a:ext>
          </a:extLst>
        </xdr:cNvPr>
        <xdr:cNvSpPr txBox="1">
          <a:spLocks noChangeArrowheads="1"/>
        </xdr:cNvSpPr>
      </xdr:nvSpPr>
      <xdr:spPr bwMode="auto">
        <a:xfrm>
          <a:off x="752475" y="87277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174</xdr:row>
      <xdr:rowOff>0</xdr:rowOff>
    </xdr:from>
    <xdr:to>
      <xdr:col>1</xdr:col>
      <xdr:colOff>190500</xdr:colOff>
      <xdr:row>174</xdr:row>
      <xdr:rowOff>2295525</xdr:rowOff>
    </xdr:to>
    <xdr:sp macro="" textlink="">
      <xdr:nvSpPr>
        <xdr:cNvPr id="272" name="Text Box 60">
          <a:extLst>
            <a:ext uri="{FF2B5EF4-FFF2-40B4-BE49-F238E27FC236}">
              <a16:creationId xmlns="" xmlns:a16="http://schemas.microsoft.com/office/drawing/2014/main" id="{00000000-0008-0000-0300-000010010000}"/>
            </a:ext>
          </a:extLst>
        </xdr:cNvPr>
        <xdr:cNvSpPr txBox="1">
          <a:spLocks noChangeArrowheads="1"/>
        </xdr:cNvSpPr>
      </xdr:nvSpPr>
      <xdr:spPr bwMode="auto">
        <a:xfrm>
          <a:off x="752475" y="87277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174</xdr:row>
      <xdr:rowOff>0</xdr:rowOff>
    </xdr:from>
    <xdr:to>
      <xdr:col>1</xdr:col>
      <xdr:colOff>190500</xdr:colOff>
      <xdr:row>174</xdr:row>
      <xdr:rowOff>2295525</xdr:rowOff>
    </xdr:to>
    <xdr:sp macro="" textlink="">
      <xdr:nvSpPr>
        <xdr:cNvPr id="273" name="Text Box 60">
          <a:extLst>
            <a:ext uri="{FF2B5EF4-FFF2-40B4-BE49-F238E27FC236}">
              <a16:creationId xmlns="" xmlns:a16="http://schemas.microsoft.com/office/drawing/2014/main" id="{00000000-0008-0000-0300-000011010000}"/>
            </a:ext>
          </a:extLst>
        </xdr:cNvPr>
        <xdr:cNvSpPr txBox="1">
          <a:spLocks noChangeArrowheads="1"/>
        </xdr:cNvSpPr>
      </xdr:nvSpPr>
      <xdr:spPr bwMode="auto">
        <a:xfrm>
          <a:off x="752475" y="87277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174</xdr:row>
      <xdr:rowOff>0</xdr:rowOff>
    </xdr:from>
    <xdr:to>
      <xdr:col>1</xdr:col>
      <xdr:colOff>190500</xdr:colOff>
      <xdr:row>174</xdr:row>
      <xdr:rowOff>2295525</xdr:rowOff>
    </xdr:to>
    <xdr:sp macro="" textlink="">
      <xdr:nvSpPr>
        <xdr:cNvPr id="274" name="Text Box 60">
          <a:extLst>
            <a:ext uri="{FF2B5EF4-FFF2-40B4-BE49-F238E27FC236}">
              <a16:creationId xmlns="" xmlns:a16="http://schemas.microsoft.com/office/drawing/2014/main" id="{00000000-0008-0000-0300-000012010000}"/>
            </a:ext>
          </a:extLst>
        </xdr:cNvPr>
        <xdr:cNvSpPr txBox="1">
          <a:spLocks noChangeArrowheads="1"/>
        </xdr:cNvSpPr>
      </xdr:nvSpPr>
      <xdr:spPr bwMode="auto">
        <a:xfrm>
          <a:off x="752475" y="872775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173</xdr:row>
      <xdr:rowOff>0</xdr:rowOff>
    </xdr:from>
    <xdr:to>
      <xdr:col>1</xdr:col>
      <xdr:colOff>190500</xdr:colOff>
      <xdr:row>173</xdr:row>
      <xdr:rowOff>2295525</xdr:rowOff>
    </xdr:to>
    <xdr:sp macro="" textlink="">
      <xdr:nvSpPr>
        <xdr:cNvPr id="275" name="Text Box 60">
          <a:extLst>
            <a:ext uri="{FF2B5EF4-FFF2-40B4-BE49-F238E27FC236}">
              <a16:creationId xmlns="" xmlns:a16="http://schemas.microsoft.com/office/drawing/2014/main" id="{00000000-0008-0000-0300-000013010000}"/>
            </a:ext>
          </a:extLst>
        </xdr:cNvPr>
        <xdr:cNvSpPr txBox="1">
          <a:spLocks noChangeArrowheads="1"/>
        </xdr:cNvSpPr>
      </xdr:nvSpPr>
      <xdr:spPr bwMode="auto">
        <a:xfrm>
          <a:off x="752475"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123825</xdr:colOff>
      <xdr:row>173</xdr:row>
      <xdr:rowOff>0</xdr:rowOff>
    </xdr:from>
    <xdr:to>
      <xdr:col>1</xdr:col>
      <xdr:colOff>200025</xdr:colOff>
      <xdr:row>174</xdr:row>
      <xdr:rowOff>0</xdr:rowOff>
    </xdr:to>
    <xdr:sp macro="" textlink="">
      <xdr:nvSpPr>
        <xdr:cNvPr id="276" name="Text Box 60">
          <a:extLst>
            <a:ext uri="{FF2B5EF4-FFF2-40B4-BE49-F238E27FC236}">
              <a16:creationId xmlns="" xmlns:a16="http://schemas.microsoft.com/office/drawing/2014/main" id="{00000000-0008-0000-0300-000014010000}"/>
            </a:ext>
          </a:extLst>
        </xdr:cNvPr>
        <xdr:cNvSpPr txBox="1">
          <a:spLocks noChangeArrowheads="1"/>
        </xdr:cNvSpPr>
      </xdr:nvSpPr>
      <xdr:spPr bwMode="auto">
        <a:xfrm>
          <a:off x="762000" y="868870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77" name="Text Box 60">
          <a:extLst>
            <a:ext uri="{FF2B5EF4-FFF2-40B4-BE49-F238E27FC236}">
              <a16:creationId xmlns="" xmlns:a16="http://schemas.microsoft.com/office/drawing/2014/main" id="{00000000-0008-0000-0300-000015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78" name="Text Box 60">
          <a:extLst>
            <a:ext uri="{FF2B5EF4-FFF2-40B4-BE49-F238E27FC236}">
              <a16:creationId xmlns="" xmlns:a16="http://schemas.microsoft.com/office/drawing/2014/main" id="{00000000-0008-0000-0300-000016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79" name="Text Box 60">
          <a:extLst>
            <a:ext uri="{FF2B5EF4-FFF2-40B4-BE49-F238E27FC236}">
              <a16:creationId xmlns="" xmlns:a16="http://schemas.microsoft.com/office/drawing/2014/main" id="{00000000-0008-0000-0300-000017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0" name="Text Box 60">
          <a:extLst>
            <a:ext uri="{FF2B5EF4-FFF2-40B4-BE49-F238E27FC236}">
              <a16:creationId xmlns="" xmlns:a16="http://schemas.microsoft.com/office/drawing/2014/main" id="{00000000-0008-0000-0300-000018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1" name="Text Box 60">
          <a:extLst>
            <a:ext uri="{FF2B5EF4-FFF2-40B4-BE49-F238E27FC236}">
              <a16:creationId xmlns="" xmlns:a16="http://schemas.microsoft.com/office/drawing/2014/main" id="{00000000-0008-0000-0300-000019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2" name="Text Box 60">
          <a:extLst>
            <a:ext uri="{FF2B5EF4-FFF2-40B4-BE49-F238E27FC236}">
              <a16:creationId xmlns="" xmlns:a16="http://schemas.microsoft.com/office/drawing/2014/main" id="{00000000-0008-0000-0300-00001A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3" name="Text Box 60">
          <a:extLst>
            <a:ext uri="{FF2B5EF4-FFF2-40B4-BE49-F238E27FC236}">
              <a16:creationId xmlns="" xmlns:a16="http://schemas.microsoft.com/office/drawing/2014/main" id="{00000000-0008-0000-0300-00001B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4" name="Text Box 60">
          <a:extLst>
            <a:ext uri="{FF2B5EF4-FFF2-40B4-BE49-F238E27FC236}">
              <a16:creationId xmlns="" xmlns:a16="http://schemas.microsoft.com/office/drawing/2014/main" id="{00000000-0008-0000-0300-00001C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5" name="Text Box 60">
          <a:extLst>
            <a:ext uri="{FF2B5EF4-FFF2-40B4-BE49-F238E27FC236}">
              <a16:creationId xmlns="" xmlns:a16="http://schemas.microsoft.com/office/drawing/2014/main" id="{00000000-0008-0000-0300-00001D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6" name="Text Box 60">
          <a:extLst>
            <a:ext uri="{FF2B5EF4-FFF2-40B4-BE49-F238E27FC236}">
              <a16:creationId xmlns="" xmlns:a16="http://schemas.microsoft.com/office/drawing/2014/main" id="{00000000-0008-0000-0300-00001E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7" name="Text Box 60">
          <a:extLst>
            <a:ext uri="{FF2B5EF4-FFF2-40B4-BE49-F238E27FC236}">
              <a16:creationId xmlns="" xmlns:a16="http://schemas.microsoft.com/office/drawing/2014/main" id="{00000000-0008-0000-0300-00001F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8" name="Text Box 60">
          <a:extLst>
            <a:ext uri="{FF2B5EF4-FFF2-40B4-BE49-F238E27FC236}">
              <a16:creationId xmlns="" xmlns:a16="http://schemas.microsoft.com/office/drawing/2014/main" id="{00000000-0008-0000-0300-000020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89" name="Text Box 60">
          <a:extLst>
            <a:ext uri="{FF2B5EF4-FFF2-40B4-BE49-F238E27FC236}">
              <a16:creationId xmlns="" xmlns:a16="http://schemas.microsoft.com/office/drawing/2014/main" id="{00000000-0008-0000-0300-000021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90" name="Text Box 60">
          <a:extLst>
            <a:ext uri="{FF2B5EF4-FFF2-40B4-BE49-F238E27FC236}">
              <a16:creationId xmlns="" xmlns:a16="http://schemas.microsoft.com/office/drawing/2014/main" id="{00000000-0008-0000-0300-000022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91" name="Text Box 60">
          <a:extLst>
            <a:ext uri="{FF2B5EF4-FFF2-40B4-BE49-F238E27FC236}">
              <a16:creationId xmlns="" xmlns:a16="http://schemas.microsoft.com/office/drawing/2014/main" id="{00000000-0008-0000-0300-000023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292" name="Text Box 60">
          <a:extLst>
            <a:ext uri="{FF2B5EF4-FFF2-40B4-BE49-F238E27FC236}">
              <a16:creationId xmlns="" xmlns:a16="http://schemas.microsoft.com/office/drawing/2014/main" id="{00000000-0008-0000-0300-000024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175</xdr:row>
      <xdr:rowOff>0</xdr:rowOff>
    </xdr:from>
    <xdr:to>
      <xdr:col>3</xdr:col>
      <xdr:colOff>161925</xdr:colOff>
      <xdr:row>175</xdr:row>
      <xdr:rowOff>161925</xdr:rowOff>
    </xdr:to>
    <xdr:sp macro="" textlink="">
      <xdr:nvSpPr>
        <xdr:cNvPr id="301" name="Text Box 2">
          <a:extLst>
            <a:ext uri="{FF2B5EF4-FFF2-40B4-BE49-F238E27FC236}">
              <a16:creationId xmlns="" xmlns:a16="http://schemas.microsoft.com/office/drawing/2014/main" id="{00000000-0008-0000-0300-00002D010000}"/>
            </a:ext>
          </a:extLst>
        </xdr:cNvPr>
        <xdr:cNvSpPr txBox="1">
          <a:spLocks noChangeArrowheads="1"/>
        </xdr:cNvSpPr>
      </xdr:nvSpPr>
      <xdr:spPr bwMode="auto">
        <a:xfrm>
          <a:off x="6134100" y="878300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175</xdr:row>
      <xdr:rowOff>0</xdr:rowOff>
    </xdr:from>
    <xdr:to>
      <xdr:col>3</xdr:col>
      <xdr:colOff>161925</xdr:colOff>
      <xdr:row>175</xdr:row>
      <xdr:rowOff>323850</xdr:rowOff>
    </xdr:to>
    <xdr:sp macro="" textlink="">
      <xdr:nvSpPr>
        <xdr:cNvPr id="302" name="Text Box 2">
          <a:extLst>
            <a:ext uri="{FF2B5EF4-FFF2-40B4-BE49-F238E27FC236}">
              <a16:creationId xmlns="" xmlns:a16="http://schemas.microsoft.com/office/drawing/2014/main" id="{00000000-0008-0000-0300-00002E010000}"/>
            </a:ext>
          </a:extLst>
        </xdr:cNvPr>
        <xdr:cNvSpPr txBox="1">
          <a:spLocks noChangeArrowheads="1"/>
        </xdr:cNvSpPr>
      </xdr:nvSpPr>
      <xdr:spPr bwMode="auto">
        <a:xfrm>
          <a:off x="6134100" y="878300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175</xdr:row>
      <xdr:rowOff>0</xdr:rowOff>
    </xdr:from>
    <xdr:to>
      <xdr:col>3</xdr:col>
      <xdr:colOff>161925</xdr:colOff>
      <xdr:row>175</xdr:row>
      <xdr:rowOff>323850</xdr:rowOff>
    </xdr:to>
    <xdr:sp macro="" textlink="">
      <xdr:nvSpPr>
        <xdr:cNvPr id="303" name="Text Box 2">
          <a:extLst>
            <a:ext uri="{FF2B5EF4-FFF2-40B4-BE49-F238E27FC236}">
              <a16:creationId xmlns="" xmlns:a16="http://schemas.microsoft.com/office/drawing/2014/main" id="{00000000-0008-0000-0300-00002F010000}"/>
            </a:ext>
          </a:extLst>
        </xdr:cNvPr>
        <xdr:cNvSpPr txBox="1">
          <a:spLocks noChangeArrowheads="1"/>
        </xdr:cNvSpPr>
      </xdr:nvSpPr>
      <xdr:spPr bwMode="auto">
        <a:xfrm>
          <a:off x="6134100" y="878300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304" name="Text Box 60">
          <a:extLst>
            <a:ext uri="{FF2B5EF4-FFF2-40B4-BE49-F238E27FC236}">
              <a16:creationId xmlns="" xmlns:a16="http://schemas.microsoft.com/office/drawing/2014/main" id="{00000000-0008-0000-0300-000030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305" name="Text Box 60">
          <a:extLst>
            <a:ext uri="{FF2B5EF4-FFF2-40B4-BE49-F238E27FC236}">
              <a16:creationId xmlns="" xmlns:a16="http://schemas.microsoft.com/office/drawing/2014/main" id="{00000000-0008-0000-0300-000031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306" name="Text Box 60">
          <a:extLst>
            <a:ext uri="{FF2B5EF4-FFF2-40B4-BE49-F238E27FC236}">
              <a16:creationId xmlns="" xmlns:a16="http://schemas.microsoft.com/office/drawing/2014/main" id="{00000000-0008-0000-0300-000032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307" name="Text Box 60">
          <a:extLst>
            <a:ext uri="{FF2B5EF4-FFF2-40B4-BE49-F238E27FC236}">
              <a16:creationId xmlns="" xmlns:a16="http://schemas.microsoft.com/office/drawing/2014/main" id="{00000000-0008-0000-0300-000033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308" name="Text Box 60">
          <a:extLst>
            <a:ext uri="{FF2B5EF4-FFF2-40B4-BE49-F238E27FC236}">
              <a16:creationId xmlns="" xmlns:a16="http://schemas.microsoft.com/office/drawing/2014/main" id="{00000000-0008-0000-0300-000034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309" name="Text Box 60">
          <a:extLst>
            <a:ext uri="{FF2B5EF4-FFF2-40B4-BE49-F238E27FC236}">
              <a16:creationId xmlns="" xmlns:a16="http://schemas.microsoft.com/office/drawing/2014/main" id="{00000000-0008-0000-0300-000035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310" name="Text Box 60">
          <a:extLst>
            <a:ext uri="{FF2B5EF4-FFF2-40B4-BE49-F238E27FC236}">
              <a16:creationId xmlns="" xmlns:a16="http://schemas.microsoft.com/office/drawing/2014/main" id="{00000000-0008-0000-0300-000036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175</xdr:row>
      <xdr:rowOff>0</xdr:rowOff>
    </xdr:from>
    <xdr:to>
      <xdr:col>1</xdr:col>
      <xdr:colOff>190500</xdr:colOff>
      <xdr:row>175</xdr:row>
      <xdr:rowOff>2295525</xdr:rowOff>
    </xdr:to>
    <xdr:sp macro="" textlink="">
      <xdr:nvSpPr>
        <xdr:cNvPr id="311" name="Text Box 60">
          <a:extLst>
            <a:ext uri="{FF2B5EF4-FFF2-40B4-BE49-F238E27FC236}">
              <a16:creationId xmlns="" xmlns:a16="http://schemas.microsoft.com/office/drawing/2014/main" id="{00000000-0008-0000-0300-000037010000}"/>
            </a:ext>
          </a:extLst>
        </xdr:cNvPr>
        <xdr:cNvSpPr txBox="1">
          <a:spLocks noChangeArrowheads="1"/>
        </xdr:cNvSpPr>
      </xdr:nvSpPr>
      <xdr:spPr bwMode="auto">
        <a:xfrm>
          <a:off x="752475" y="87830025"/>
          <a:ext cx="76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0" name="Text Box 60">
          <a:extLst>
            <a:ext uri="{FF2B5EF4-FFF2-40B4-BE49-F238E27FC236}">
              <a16:creationId xmlns="" xmlns:a16="http://schemas.microsoft.com/office/drawing/2014/main" id="{00000000-0008-0000-0300-000040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1" name="Text Box 60">
          <a:extLst>
            <a:ext uri="{FF2B5EF4-FFF2-40B4-BE49-F238E27FC236}">
              <a16:creationId xmlns="" xmlns:a16="http://schemas.microsoft.com/office/drawing/2014/main" id="{00000000-0008-0000-0300-000041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2" name="Text Box 60">
          <a:extLst>
            <a:ext uri="{FF2B5EF4-FFF2-40B4-BE49-F238E27FC236}">
              <a16:creationId xmlns="" xmlns:a16="http://schemas.microsoft.com/office/drawing/2014/main" id="{00000000-0008-0000-0300-000042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3" name="Text Box 60">
          <a:extLst>
            <a:ext uri="{FF2B5EF4-FFF2-40B4-BE49-F238E27FC236}">
              <a16:creationId xmlns="" xmlns:a16="http://schemas.microsoft.com/office/drawing/2014/main" id="{00000000-0008-0000-0300-000043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4" name="Text Box 60">
          <a:extLst>
            <a:ext uri="{FF2B5EF4-FFF2-40B4-BE49-F238E27FC236}">
              <a16:creationId xmlns="" xmlns:a16="http://schemas.microsoft.com/office/drawing/2014/main" id="{00000000-0008-0000-0300-000044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5" name="Text Box 60">
          <a:extLst>
            <a:ext uri="{FF2B5EF4-FFF2-40B4-BE49-F238E27FC236}">
              <a16:creationId xmlns="" xmlns:a16="http://schemas.microsoft.com/office/drawing/2014/main" id="{00000000-0008-0000-0300-000045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6" name="Text Box 60">
          <a:extLst>
            <a:ext uri="{FF2B5EF4-FFF2-40B4-BE49-F238E27FC236}">
              <a16:creationId xmlns="" xmlns:a16="http://schemas.microsoft.com/office/drawing/2014/main" id="{00000000-0008-0000-0300-000046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7" name="Text Box 60">
          <a:extLst>
            <a:ext uri="{FF2B5EF4-FFF2-40B4-BE49-F238E27FC236}">
              <a16:creationId xmlns="" xmlns:a16="http://schemas.microsoft.com/office/drawing/2014/main" id="{00000000-0008-0000-0300-000047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8" name="Text Box 60">
          <a:extLst>
            <a:ext uri="{FF2B5EF4-FFF2-40B4-BE49-F238E27FC236}">
              <a16:creationId xmlns="" xmlns:a16="http://schemas.microsoft.com/office/drawing/2014/main" id="{00000000-0008-0000-0300-000048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29" name="Text Box 60">
          <a:extLst>
            <a:ext uri="{FF2B5EF4-FFF2-40B4-BE49-F238E27FC236}">
              <a16:creationId xmlns="" xmlns:a16="http://schemas.microsoft.com/office/drawing/2014/main" id="{00000000-0008-0000-0300-000049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30" name="Text Box 60">
          <a:extLst>
            <a:ext uri="{FF2B5EF4-FFF2-40B4-BE49-F238E27FC236}">
              <a16:creationId xmlns="" xmlns:a16="http://schemas.microsoft.com/office/drawing/2014/main" id="{00000000-0008-0000-0300-00004A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31" name="Text Box 60">
          <a:extLst>
            <a:ext uri="{FF2B5EF4-FFF2-40B4-BE49-F238E27FC236}">
              <a16:creationId xmlns="" xmlns:a16="http://schemas.microsoft.com/office/drawing/2014/main" id="{00000000-0008-0000-0300-00004B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32" name="Text Box 60">
          <a:extLst>
            <a:ext uri="{FF2B5EF4-FFF2-40B4-BE49-F238E27FC236}">
              <a16:creationId xmlns="" xmlns:a16="http://schemas.microsoft.com/office/drawing/2014/main" id="{00000000-0008-0000-0300-00004C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33" name="Text Box 60">
          <a:extLst>
            <a:ext uri="{FF2B5EF4-FFF2-40B4-BE49-F238E27FC236}">
              <a16:creationId xmlns="" xmlns:a16="http://schemas.microsoft.com/office/drawing/2014/main" id="{00000000-0008-0000-0300-00004D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34" name="Text Box 60">
          <a:extLst>
            <a:ext uri="{FF2B5EF4-FFF2-40B4-BE49-F238E27FC236}">
              <a16:creationId xmlns="" xmlns:a16="http://schemas.microsoft.com/office/drawing/2014/main" id="{00000000-0008-0000-0300-00004E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132</xdr:row>
      <xdr:rowOff>0</xdr:rowOff>
    </xdr:from>
    <xdr:to>
      <xdr:col>1</xdr:col>
      <xdr:colOff>190500</xdr:colOff>
      <xdr:row>132</xdr:row>
      <xdr:rowOff>2295525</xdr:rowOff>
    </xdr:to>
    <xdr:sp macro="" textlink="">
      <xdr:nvSpPr>
        <xdr:cNvPr id="335" name="Text Box 60">
          <a:extLst>
            <a:ext uri="{FF2B5EF4-FFF2-40B4-BE49-F238E27FC236}">
              <a16:creationId xmlns="" xmlns:a16="http://schemas.microsoft.com/office/drawing/2014/main" id="{00000000-0008-0000-0300-00004F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132</xdr:row>
      <xdr:rowOff>0</xdr:rowOff>
    </xdr:from>
    <xdr:to>
      <xdr:col>3</xdr:col>
      <xdr:colOff>161925</xdr:colOff>
      <xdr:row>132</xdr:row>
      <xdr:rowOff>161925</xdr:rowOff>
    </xdr:to>
    <xdr:sp macro="" textlink="">
      <xdr:nvSpPr>
        <xdr:cNvPr id="336" name="Text Box 2">
          <a:extLst>
            <a:ext uri="{FF2B5EF4-FFF2-40B4-BE49-F238E27FC236}">
              <a16:creationId xmlns="" xmlns:a16="http://schemas.microsoft.com/office/drawing/2014/main" id="{00000000-0008-0000-0300-000050010000}"/>
            </a:ext>
          </a:extLst>
        </xdr:cNvPr>
        <xdr:cNvSpPr txBox="1">
          <a:spLocks noChangeArrowheads="1"/>
        </xdr:cNvSpPr>
      </xdr:nvSpPr>
      <xdr:spPr bwMode="auto">
        <a:xfrm>
          <a:off x="6438900" y="41700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132</xdr:row>
      <xdr:rowOff>0</xdr:rowOff>
    </xdr:from>
    <xdr:to>
      <xdr:col>3</xdr:col>
      <xdr:colOff>161925</xdr:colOff>
      <xdr:row>132</xdr:row>
      <xdr:rowOff>323850</xdr:rowOff>
    </xdr:to>
    <xdr:sp macro="" textlink="">
      <xdr:nvSpPr>
        <xdr:cNvPr id="337" name="Text Box 2">
          <a:extLst>
            <a:ext uri="{FF2B5EF4-FFF2-40B4-BE49-F238E27FC236}">
              <a16:creationId xmlns="" xmlns:a16="http://schemas.microsoft.com/office/drawing/2014/main" id="{00000000-0008-0000-0300-000051010000}"/>
            </a:ext>
          </a:extLst>
        </xdr:cNvPr>
        <xdr:cNvSpPr txBox="1">
          <a:spLocks noChangeArrowheads="1"/>
        </xdr:cNvSpPr>
      </xdr:nvSpPr>
      <xdr:spPr bwMode="auto">
        <a:xfrm>
          <a:off x="6438900" y="417004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39" name="Text Box 60">
          <a:extLst>
            <a:ext uri="{FF2B5EF4-FFF2-40B4-BE49-F238E27FC236}">
              <a16:creationId xmlns="" xmlns:a16="http://schemas.microsoft.com/office/drawing/2014/main" id="{00000000-0008-0000-0300-000053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0" name="Text Box 60">
          <a:extLst>
            <a:ext uri="{FF2B5EF4-FFF2-40B4-BE49-F238E27FC236}">
              <a16:creationId xmlns="" xmlns:a16="http://schemas.microsoft.com/office/drawing/2014/main" id="{00000000-0008-0000-0300-000054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1" name="Text Box 60">
          <a:extLst>
            <a:ext uri="{FF2B5EF4-FFF2-40B4-BE49-F238E27FC236}">
              <a16:creationId xmlns="" xmlns:a16="http://schemas.microsoft.com/office/drawing/2014/main" id="{00000000-0008-0000-0300-000055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2" name="Text Box 60">
          <a:extLst>
            <a:ext uri="{FF2B5EF4-FFF2-40B4-BE49-F238E27FC236}">
              <a16:creationId xmlns="" xmlns:a16="http://schemas.microsoft.com/office/drawing/2014/main" id="{00000000-0008-0000-0300-000056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3" name="Text Box 60">
          <a:extLst>
            <a:ext uri="{FF2B5EF4-FFF2-40B4-BE49-F238E27FC236}">
              <a16:creationId xmlns="" xmlns:a16="http://schemas.microsoft.com/office/drawing/2014/main" id="{00000000-0008-0000-0300-000057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4" name="Text Box 60">
          <a:extLst>
            <a:ext uri="{FF2B5EF4-FFF2-40B4-BE49-F238E27FC236}">
              <a16:creationId xmlns="" xmlns:a16="http://schemas.microsoft.com/office/drawing/2014/main" id="{00000000-0008-0000-0300-000058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5" name="Text Box 60">
          <a:extLst>
            <a:ext uri="{FF2B5EF4-FFF2-40B4-BE49-F238E27FC236}">
              <a16:creationId xmlns="" xmlns:a16="http://schemas.microsoft.com/office/drawing/2014/main" id="{00000000-0008-0000-0300-000059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6" name="Text Box 60">
          <a:extLst>
            <a:ext uri="{FF2B5EF4-FFF2-40B4-BE49-F238E27FC236}">
              <a16:creationId xmlns="" xmlns:a16="http://schemas.microsoft.com/office/drawing/2014/main" id="{00000000-0008-0000-0300-00005A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7" name="Text Box 60">
          <a:extLst>
            <a:ext uri="{FF2B5EF4-FFF2-40B4-BE49-F238E27FC236}">
              <a16:creationId xmlns="" xmlns:a16="http://schemas.microsoft.com/office/drawing/2014/main" id="{00000000-0008-0000-0300-00005B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8" name="Text Box 60">
          <a:extLst>
            <a:ext uri="{FF2B5EF4-FFF2-40B4-BE49-F238E27FC236}">
              <a16:creationId xmlns="" xmlns:a16="http://schemas.microsoft.com/office/drawing/2014/main" id="{00000000-0008-0000-0300-00005C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49" name="Text Box 60">
          <a:extLst>
            <a:ext uri="{FF2B5EF4-FFF2-40B4-BE49-F238E27FC236}">
              <a16:creationId xmlns="" xmlns:a16="http://schemas.microsoft.com/office/drawing/2014/main" id="{00000000-0008-0000-0300-00005D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50" name="Text Box 60">
          <a:extLst>
            <a:ext uri="{FF2B5EF4-FFF2-40B4-BE49-F238E27FC236}">
              <a16:creationId xmlns="" xmlns:a16="http://schemas.microsoft.com/office/drawing/2014/main" id="{00000000-0008-0000-0300-00005E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51" name="Text Box 60">
          <a:extLst>
            <a:ext uri="{FF2B5EF4-FFF2-40B4-BE49-F238E27FC236}">
              <a16:creationId xmlns="" xmlns:a16="http://schemas.microsoft.com/office/drawing/2014/main" id="{00000000-0008-0000-0300-00005F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52" name="Text Box 60">
          <a:extLst>
            <a:ext uri="{FF2B5EF4-FFF2-40B4-BE49-F238E27FC236}">
              <a16:creationId xmlns="" xmlns:a16="http://schemas.microsoft.com/office/drawing/2014/main" id="{00000000-0008-0000-0300-000060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53" name="Text Box 60">
          <a:extLst>
            <a:ext uri="{FF2B5EF4-FFF2-40B4-BE49-F238E27FC236}">
              <a16:creationId xmlns="" xmlns:a16="http://schemas.microsoft.com/office/drawing/2014/main" id="{00000000-0008-0000-0300-000061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131</xdr:row>
      <xdr:rowOff>0</xdr:rowOff>
    </xdr:from>
    <xdr:to>
      <xdr:col>1</xdr:col>
      <xdr:colOff>190500</xdr:colOff>
      <xdr:row>131</xdr:row>
      <xdr:rowOff>2295525</xdr:rowOff>
    </xdr:to>
    <xdr:sp macro="" textlink="">
      <xdr:nvSpPr>
        <xdr:cNvPr id="354" name="Text Box 60">
          <a:extLst>
            <a:ext uri="{FF2B5EF4-FFF2-40B4-BE49-F238E27FC236}">
              <a16:creationId xmlns="" xmlns:a16="http://schemas.microsoft.com/office/drawing/2014/main" id="{00000000-0008-0000-0300-000062010000}"/>
            </a:ext>
          </a:extLst>
        </xdr:cNvPr>
        <xdr:cNvSpPr txBox="1">
          <a:spLocks noChangeArrowheads="1"/>
        </xdr:cNvSpPr>
      </xdr:nvSpPr>
      <xdr:spPr bwMode="auto">
        <a:xfrm>
          <a:off x="752475" y="4170045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131</xdr:row>
      <xdr:rowOff>0</xdr:rowOff>
    </xdr:from>
    <xdr:to>
      <xdr:col>3</xdr:col>
      <xdr:colOff>161925</xdr:colOff>
      <xdr:row>131</xdr:row>
      <xdr:rowOff>161925</xdr:rowOff>
    </xdr:to>
    <xdr:sp macro="" textlink="">
      <xdr:nvSpPr>
        <xdr:cNvPr id="355" name="Text Box 2">
          <a:extLst>
            <a:ext uri="{FF2B5EF4-FFF2-40B4-BE49-F238E27FC236}">
              <a16:creationId xmlns="" xmlns:a16="http://schemas.microsoft.com/office/drawing/2014/main" id="{00000000-0008-0000-0300-000063010000}"/>
            </a:ext>
          </a:extLst>
        </xdr:cNvPr>
        <xdr:cNvSpPr txBox="1">
          <a:spLocks noChangeArrowheads="1"/>
        </xdr:cNvSpPr>
      </xdr:nvSpPr>
      <xdr:spPr bwMode="auto">
        <a:xfrm>
          <a:off x="6438900" y="41700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131</xdr:row>
      <xdr:rowOff>0</xdr:rowOff>
    </xdr:from>
    <xdr:to>
      <xdr:col>3</xdr:col>
      <xdr:colOff>161925</xdr:colOff>
      <xdr:row>131</xdr:row>
      <xdr:rowOff>323850</xdr:rowOff>
    </xdr:to>
    <xdr:sp macro="" textlink="">
      <xdr:nvSpPr>
        <xdr:cNvPr id="356" name="Text Box 2">
          <a:extLst>
            <a:ext uri="{FF2B5EF4-FFF2-40B4-BE49-F238E27FC236}">
              <a16:creationId xmlns="" xmlns:a16="http://schemas.microsoft.com/office/drawing/2014/main" id="{00000000-0008-0000-0300-000064010000}"/>
            </a:ext>
          </a:extLst>
        </xdr:cNvPr>
        <xdr:cNvSpPr txBox="1">
          <a:spLocks noChangeArrowheads="1"/>
        </xdr:cNvSpPr>
      </xdr:nvSpPr>
      <xdr:spPr bwMode="auto">
        <a:xfrm>
          <a:off x="6438900" y="417004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3</xdr:col>
      <xdr:colOff>161925</xdr:colOff>
      <xdr:row>131</xdr:row>
      <xdr:rowOff>0</xdr:rowOff>
    </xdr:from>
    <xdr:to>
      <xdr:col>3</xdr:col>
      <xdr:colOff>161925</xdr:colOff>
      <xdr:row>131</xdr:row>
      <xdr:rowOff>323850</xdr:rowOff>
    </xdr:to>
    <xdr:sp macro="" textlink="">
      <xdr:nvSpPr>
        <xdr:cNvPr id="357" name="Text Box 2">
          <a:extLst>
            <a:ext uri="{FF2B5EF4-FFF2-40B4-BE49-F238E27FC236}">
              <a16:creationId xmlns="" xmlns:a16="http://schemas.microsoft.com/office/drawing/2014/main" id="{00000000-0008-0000-0300-000065010000}"/>
            </a:ext>
          </a:extLst>
        </xdr:cNvPr>
        <xdr:cNvSpPr txBox="1">
          <a:spLocks noChangeArrowheads="1"/>
        </xdr:cNvSpPr>
      </xdr:nvSpPr>
      <xdr:spPr bwMode="auto">
        <a:xfrm>
          <a:off x="6438900" y="417004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58" name="Text Box 60">
          <a:extLst>
            <a:ext uri="{FF2B5EF4-FFF2-40B4-BE49-F238E27FC236}">
              <a16:creationId xmlns="" xmlns:a16="http://schemas.microsoft.com/office/drawing/2014/main" id="{00000000-0008-0000-0300-000066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59" name="Text Box 60">
          <a:extLst>
            <a:ext uri="{FF2B5EF4-FFF2-40B4-BE49-F238E27FC236}">
              <a16:creationId xmlns="" xmlns:a16="http://schemas.microsoft.com/office/drawing/2014/main" id="{00000000-0008-0000-0300-000067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0" name="Text Box 60">
          <a:extLst>
            <a:ext uri="{FF2B5EF4-FFF2-40B4-BE49-F238E27FC236}">
              <a16:creationId xmlns="" xmlns:a16="http://schemas.microsoft.com/office/drawing/2014/main" id="{00000000-0008-0000-0300-000068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1" name="Text Box 60">
          <a:extLst>
            <a:ext uri="{FF2B5EF4-FFF2-40B4-BE49-F238E27FC236}">
              <a16:creationId xmlns="" xmlns:a16="http://schemas.microsoft.com/office/drawing/2014/main" id="{00000000-0008-0000-0300-000069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2" name="Text Box 60">
          <a:extLst>
            <a:ext uri="{FF2B5EF4-FFF2-40B4-BE49-F238E27FC236}">
              <a16:creationId xmlns="" xmlns:a16="http://schemas.microsoft.com/office/drawing/2014/main" id="{00000000-0008-0000-0300-00006A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3" name="Text Box 60">
          <a:extLst>
            <a:ext uri="{FF2B5EF4-FFF2-40B4-BE49-F238E27FC236}">
              <a16:creationId xmlns="" xmlns:a16="http://schemas.microsoft.com/office/drawing/2014/main" id="{00000000-0008-0000-0300-00006B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4" name="Text Box 60">
          <a:extLst>
            <a:ext uri="{FF2B5EF4-FFF2-40B4-BE49-F238E27FC236}">
              <a16:creationId xmlns="" xmlns:a16="http://schemas.microsoft.com/office/drawing/2014/main" id="{00000000-0008-0000-0300-00006C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5" name="Text Box 60">
          <a:extLst>
            <a:ext uri="{FF2B5EF4-FFF2-40B4-BE49-F238E27FC236}">
              <a16:creationId xmlns="" xmlns:a16="http://schemas.microsoft.com/office/drawing/2014/main" id="{00000000-0008-0000-0300-00006D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6" name="Text Box 60">
          <a:extLst>
            <a:ext uri="{FF2B5EF4-FFF2-40B4-BE49-F238E27FC236}">
              <a16:creationId xmlns="" xmlns:a16="http://schemas.microsoft.com/office/drawing/2014/main" id="{00000000-0008-0000-0300-00006E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7" name="Text Box 60">
          <a:extLst>
            <a:ext uri="{FF2B5EF4-FFF2-40B4-BE49-F238E27FC236}">
              <a16:creationId xmlns="" xmlns:a16="http://schemas.microsoft.com/office/drawing/2014/main" id="{00000000-0008-0000-0300-00006F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8" name="Text Box 60">
          <a:extLst>
            <a:ext uri="{FF2B5EF4-FFF2-40B4-BE49-F238E27FC236}">
              <a16:creationId xmlns="" xmlns:a16="http://schemas.microsoft.com/office/drawing/2014/main" id="{00000000-0008-0000-0300-000070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69" name="Text Box 60">
          <a:extLst>
            <a:ext uri="{FF2B5EF4-FFF2-40B4-BE49-F238E27FC236}">
              <a16:creationId xmlns="" xmlns:a16="http://schemas.microsoft.com/office/drawing/2014/main" id="{00000000-0008-0000-0300-000071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70" name="Text Box 60">
          <a:extLst>
            <a:ext uri="{FF2B5EF4-FFF2-40B4-BE49-F238E27FC236}">
              <a16:creationId xmlns="" xmlns:a16="http://schemas.microsoft.com/office/drawing/2014/main" id="{00000000-0008-0000-0300-000072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71" name="Text Box 60">
          <a:extLst>
            <a:ext uri="{FF2B5EF4-FFF2-40B4-BE49-F238E27FC236}">
              <a16:creationId xmlns="" xmlns:a16="http://schemas.microsoft.com/office/drawing/2014/main" id="{00000000-0008-0000-0300-000073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72" name="Text Box 60">
          <a:extLst>
            <a:ext uri="{FF2B5EF4-FFF2-40B4-BE49-F238E27FC236}">
              <a16:creationId xmlns="" xmlns:a16="http://schemas.microsoft.com/office/drawing/2014/main" id="{00000000-0008-0000-0300-000074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156</xdr:row>
      <xdr:rowOff>0</xdr:rowOff>
    </xdr:from>
    <xdr:to>
      <xdr:col>1</xdr:col>
      <xdr:colOff>190500</xdr:colOff>
      <xdr:row>156</xdr:row>
      <xdr:rowOff>2295525</xdr:rowOff>
    </xdr:to>
    <xdr:sp macro="" textlink="">
      <xdr:nvSpPr>
        <xdr:cNvPr id="373" name="Text Box 60">
          <a:extLst>
            <a:ext uri="{FF2B5EF4-FFF2-40B4-BE49-F238E27FC236}">
              <a16:creationId xmlns="" xmlns:a16="http://schemas.microsoft.com/office/drawing/2014/main" id="{00000000-0008-0000-0300-000075010000}"/>
            </a:ext>
          </a:extLst>
        </xdr:cNvPr>
        <xdr:cNvSpPr txBox="1">
          <a:spLocks noChangeArrowheads="1"/>
        </xdr:cNvSpPr>
      </xdr:nvSpPr>
      <xdr:spPr bwMode="auto">
        <a:xfrm>
          <a:off x="752475" y="53073300"/>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74" name="Text Box 60">
          <a:extLst>
            <a:ext uri="{FF2B5EF4-FFF2-40B4-BE49-F238E27FC236}">
              <a16:creationId xmlns="" xmlns:a16="http://schemas.microsoft.com/office/drawing/2014/main" id="{00000000-0008-0000-0300-000076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75" name="Text Box 60">
          <a:extLst>
            <a:ext uri="{FF2B5EF4-FFF2-40B4-BE49-F238E27FC236}">
              <a16:creationId xmlns="" xmlns:a16="http://schemas.microsoft.com/office/drawing/2014/main" id="{00000000-0008-0000-0300-000077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76" name="Text Box 60">
          <a:extLst>
            <a:ext uri="{FF2B5EF4-FFF2-40B4-BE49-F238E27FC236}">
              <a16:creationId xmlns="" xmlns:a16="http://schemas.microsoft.com/office/drawing/2014/main" id="{00000000-0008-0000-0300-000078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77" name="Text Box 60">
          <a:extLst>
            <a:ext uri="{FF2B5EF4-FFF2-40B4-BE49-F238E27FC236}">
              <a16:creationId xmlns="" xmlns:a16="http://schemas.microsoft.com/office/drawing/2014/main" id="{00000000-0008-0000-0300-000079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78" name="Text Box 60">
          <a:extLst>
            <a:ext uri="{FF2B5EF4-FFF2-40B4-BE49-F238E27FC236}">
              <a16:creationId xmlns="" xmlns:a16="http://schemas.microsoft.com/office/drawing/2014/main" id="{00000000-0008-0000-0300-00007A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79" name="Text Box 60">
          <a:extLst>
            <a:ext uri="{FF2B5EF4-FFF2-40B4-BE49-F238E27FC236}">
              <a16:creationId xmlns="" xmlns:a16="http://schemas.microsoft.com/office/drawing/2014/main" id="{00000000-0008-0000-0300-00007B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0" name="Text Box 60">
          <a:extLst>
            <a:ext uri="{FF2B5EF4-FFF2-40B4-BE49-F238E27FC236}">
              <a16:creationId xmlns="" xmlns:a16="http://schemas.microsoft.com/office/drawing/2014/main" id="{00000000-0008-0000-0300-00007C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1" name="Text Box 60">
          <a:extLst>
            <a:ext uri="{FF2B5EF4-FFF2-40B4-BE49-F238E27FC236}">
              <a16:creationId xmlns="" xmlns:a16="http://schemas.microsoft.com/office/drawing/2014/main" id="{00000000-0008-0000-0300-00007D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2" name="Text Box 60">
          <a:extLst>
            <a:ext uri="{FF2B5EF4-FFF2-40B4-BE49-F238E27FC236}">
              <a16:creationId xmlns="" xmlns:a16="http://schemas.microsoft.com/office/drawing/2014/main" id="{00000000-0008-0000-0300-00007E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3" name="Text Box 60">
          <a:extLst>
            <a:ext uri="{FF2B5EF4-FFF2-40B4-BE49-F238E27FC236}">
              <a16:creationId xmlns="" xmlns:a16="http://schemas.microsoft.com/office/drawing/2014/main" id="{00000000-0008-0000-0300-00007F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4" name="Text Box 60">
          <a:extLst>
            <a:ext uri="{FF2B5EF4-FFF2-40B4-BE49-F238E27FC236}">
              <a16:creationId xmlns="" xmlns:a16="http://schemas.microsoft.com/office/drawing/2014/main" id="{00000000-0008-0000-0300-000080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5" name="Text Box 60">
          <a:extLst>
            <a:ext uri="{FF2B5EF4-FFF2-40B4-BE49-F238E27FC236}">
              <a16:creationId xmlns="" xmlns:a16="http://schemas.microsoft.com/office/drawing/2014/main" id="{00000000-0008-0000-0300-000081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6" name="Text Box 60">
          <a:extLst>
            <a:ext uri="{FF2B5EF4-FFF2-40B4-BE49-F238E27FC236}">
              <a16:creationId xmlns="" xmlns:a16="http://schemas.microsoft.com/office/drawing/2014/main" id="{00000000-0008-0000-0300-000082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7" name="Text Box 60">
          <a:extLst>
            <a:ext uri="{FF2B5EF4-FFF2-40B4-BE49-F238E27FC236}">
              <a16:creationId xmlns="" xmlns:a16="http://schemas.microsoft.com/office/drawing/2014/main" id="{00000000-0008-0000-0300-000083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8" name="Text Box 60">
          <a:extLst>
            <a:ext uri="{FF2B5EF4-FFF2-40B4-BE49-F238E27FC236}">
              <a16:creationId xmlns="" xmlns:a16="http://schemas.microsoft.com/office/drawing/2014/main" id="{00000000-0008-0000-0300-000084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157</xdr:row>
      <xdr:rowOff>0</xdr:rowOff>
    </xdr:from>
    <xdr:to>
      <xdr:col>1</xdr:col>
      <xdr:colOff>190500</xdr:colOff>
      <xdr:row>157</xdr:row>
      <xdr:rowOff>2295525</xdr:rowOff>
    </xdr:to>
    <xdr:sp macro="" textlink="">
      <xdr:nvSpPr>
        <xdr:cNvPr id="389" name="Text Box 60">
          <a:extLst>
            <a:ext uri="{FF2B5EF4-FFF2-40B4-BE49-F238E27FC236}">
              <a16:creationId xmlns="" xmlns:a16="http://schemas.microsoft.com/office/drawing/2014/main" id="{00000000-0008-0000-0300-000085010000}"/>
            </a:ext>
          </a:extLst>
        </xdr:cNvPr>
        <xdr:cNvSpPr txBox="1">
          <a:spLocks noChangeArrowheads="1"/>
        </xdr:cNvSpPr>
      </xdr:nvSpPr>
      <xdr:spPr bwMode="auto">
        <a:xfrm>
          <a:off x="752475" y="5361622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0" name="Text Box 60">
          <a:extLst>
            <a:ext uri="{FF2B5EF4-FFF2-40B4-BE49-F238E27FC236}">
              <a16:creationId xmlns="" xmlns:a16="http://schemas.microsoft.com/office/drawing/2014/main" id="{00000000-0008-0000-0300-000086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1" name="Text Box 60">
          <a:extLst>
            <a:ext uri="{FF2B5EF4-FFF2-40B4-BE49-F238E27FC236}">
              <a16:creationId xmlns="" xmlns:a16="http://schemas.microsoft.com/office/drawing/2014/main" id="{00000000-0008-0000-0300-000087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2" name="Text Box 60">
          <a:extLst>
            <a:ext uri="{FF2B5EF4-FFF2-40B4-BE49-F238E27FC236}">
              <a16:creationId xmlns="" xmlns:a16="http://schemas.microsoft.com/office/drawing/2014/main" id="{00000000-0008-0000-0300-000088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3" name="Text Box 60">
          <a:extLst>
            <a:ext uri="{FF2B5EF4-FFF2-40B4-BE49-F238E27FC236}">
              <a16:creationId xmlns="" xmlns:a16="http://schemas.microsoft.com/office/drawing/2014/main" id="{00000000-0008-0000-0300-000089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4" name="Text Box 60">
          <a:extLst>
            <a:ext uri="{FF2B5EF4-FFF2-40B4-BE49-F238E27FC236}">
              <a16:creationId xmlns="" xmlns:a16="http://schemas.microsoft.com/office/drawing/2014/main" id="{00000000-0008-0000-0300-00008A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5" name="Text Box 60">
          <a:extLst>
            <a:ext uri="{FF2B5EF4-FFF2-40B4-BE49-F238E27FC236}">
              <a16:creationId xmlns="" xmlns:a16="http://schemas.microsoft.com/office/drawing/2014/main" id="{00000000-0008-0000-0300-00008B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6" name="Text Box 60">
          <a:extLst>
            <a:ext uri="{FF2B5EF4-FFF2-40B4-BE49-F238E27FC236}">
              <a16:creationId xmlns="" xmlns:a16="http://schemas.microsoft.com/office/drawing/2014/main" id="{00000000-0008-0000-0300-00008C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7" name="Text Box 60">
          <a:extLst>
            <a:ext uri="{FF2B5EF4-FFF2-40B4-BE49-F238E27FC236}">
              <a16:creationId xmlns="" xmlns:a16="http://schemas.microsoft.com/office/drawing/2014/main" id="{00000000-0008-0000-0300-00008D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114300</xdr:colOff>
      <xdr:row>116</xdr:row>
      <xdr:rowOff>0</xdr:rowOff>
    </xdr:from>
    <xdr:to>
      <xdr:col>1</xdr:col>
      <xdr:colOff>190500</xdr:colOff>
      <xdr:row>116</xdr:row>
      <xdr:rowOff>2295525</xdr:rowOff>
    </xdr:to>
    <xdr:sp macro="" textlink="">
      <xdr:nvSpPr>
        <xdr:cNvPr id="398" name="Text Box 60">
          <a:extLst>
            <a:ext uri="{FF2B5EF4-FFF2-40B4-BE49-F238E27FC236}">
              <a16:creationId xmlns="" xmlns:a16="http://schemas.microsoft.com/office/drawing/2014/main" id="{00000000-0008-0000-0300-00008E010000}"/>
            </a:ext>
          </a:extLst>
        </xdr:cNvPr>
        <xdr:cNvSpPr txBox="1">
          <a:spLocks noChangeArrowheads="1"/>
        </xdr:cNvSpPr>
      </xdr:nvSpPr>
      <xdr:spPr bwMode="auto">
        <a:xfrm>
          <a:off x="752475"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twoCellAnchor>
    <xdr:from>
      <xdr:col>1</xdr:col>
      <xdr:colOff>123825</xdr:colOff>
      <xdr:row>116</xdr:row>
      <xdr:rowOff>0</xdr:rowOff>
    </xdr:from>
    <xdr:to>
      <xdr:col>1</xdr:col>
      <xdr:colOff>200025</xdr:colOff>
      <xdr:row>117</xdr:row>
      <xdr:rowOff>0</xdr:rowOff>
    </xdr:to>
    <xdr:sp macro="" textlink="">
      <xdr:nvSpPr>
        <xdr:cNvPr id="399" name="Text Box 60">
          <a:extLst>
            <a:ext uri="{FF2B5EF4-FFF2-40B4-BE49-F238E27FC236}">
              <a16:creationId xmlns="" xmlns:a16="http://schemas.microsoft.com/office/drawing/2014/main" id="{00000000-0008-0000-0300-00008F010000}"/>
            </a:ext>
          </a:extLst>
        </xdr:cNvPr>
        <xdr:cNvSpPr txBox="1">
          <a:spLocks noChangeArrowheads="1"/>
        </xdr:cNvSpPr>
      </xdr:nvSpPr>
      <xdr:spPr bwMode="auto">
        <a:xfrm>
          <a:off x="762000" y="324421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Presupuesto%20Subestacion%20Electrica%20800%20kva%2018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cuencia-Probabilidad"/>
      <sheetName val="Tabla impacto severidad"/>
      <sheetName val="Análisis"/>
      <sheetName val="PPTO 1"/>
      <sheetName val="APU´S"/>
    </sheetNames>
    <sheetDataSet>
      <sheetData sheetId="0"/>
      <sheetData sheetId="1"/>
      <sheetData sheetId="2"/>
      <sheetData sheetId="3"/>
      <sheetData sheetId="4">
        <row r="3">
          <cell r="D3" t="str">
            <v>1.1</v>
          </cell>
        </row>
        <row r="26">
          <cell r="D26" t="str">
            <v>2.1</v>
          </cell>
        </row>
        <row r="46">
          <cell r="D46" t="str">
            <v>2.2</v>
          </cell>
        </row>
        <row r="66">
          <cell r="D66" t="str">
            <v>2.3</v>
          </cell>
        </row>
        <row r="86">
          <cell r="D86" t="str">
            <v>2.4</v>
          </cell>
        </row>
        <row r="106">
          <cell r="D106" t="str">
            <v>3.1</v>
          </cell>
        </row>
        <row r="127">
          <cell r="D127" t="str">
            <v>3.2</v>
          </cell>
        </row>
        <row r="148">
          <cell r="D148" t="str">
            <v>3.3</v>
          </cell>
        </row>
        <row r="169">
          <cell r="D169" t="str">
            <v>4.1</v>
          </cell>
        </row>
        <row r="190">
          <cell r="D190" t="str">
            <v>5.1</v>
          </cell>
        </row>
        <row r="211">
          <cell r="D211" t="str">
            <v>5.2</v>
          </cell>
        </row>
        <row r="231">
          <cell r="D231" t="str">
            <v>6.1</v>
          </cell>
        </row>
        <row r="252">
          <cell r="D252" t="str">
            <v>6.2</v>
          </cell>
        </row>
        <row r="276">
          <cell r="D276" t="str">
            <v>6.3</v>
          </cell>
        </row>
        <row r="300">
          <cell r="D300" t="str">
            <v>6.4</v>
          </cell>
        </row>
        <row r="324">
          <cell r="D324" t="str">
            <v>6.5</v>
          </cell>
        </row>
        <row r="348">
          <cell r="D348" t="str">
            <v>6.6</v>
          </cell>
        </row>
        <row r="368">
          <cell r="D368" t="str">
            <v>6.7</v>
          </cell>
        </row>
        <row r="393">
          <cell r="D393" t="str">
            <v>6.8</v>
          </cell>
        </row>
        <row r="417">
          <cell r="D417" t="str">
            <v>7.1</v>
          </cell>
        </row>
        <row r="437">
          <cell r="D437" t="str">
            <v>7.2</v>
          </cell>
        </row>
        <row r="457">
          <cell r="D457" t="str">
            <v>8.1</v>
          </cell>
        </row>
        <row r="478">
          <cell r="D478" t="str">
            <v>8.2</v>
          </cell>
        </row>
        <row r="499">
          <cell r="D499" t="str">
            <v>8.3</v>
          </cell>
        </row>
        <row r="519">
          <cell r="D519" t="str">
            <v>8.4</v>
          </cell>
        </row>
        <row r="540">
          <cell r="D540" t="str">
            <v>9.1</v>
          </cell>
        </row>
        <row r="562">
          <cell r="D562" t="str">
            <v>9.2</v>
          </cell>
        </row>
        <row r="583">
          <cell r="D583" t="str">
            <v>9.3</v>
          </cell>
        </row>
        <row r="604">
          <cell r="D604" t="str">
            <v>10.1</v>
          </cell>
        </row>
        <row r="623">
          <cell r="D623" t="str">
            <v>11.1</v>
          </cell>
        </row>
        <row r="642">
          <cell r="D642" t="str">
            <v>11.2</v>
          </cell>
        </row>
        <row r="661">
          <cell r="D661" t="str">
            <v>11.3</v>
          </cell>
        </row>
        <row r="680">
          <cell r="D680" t="str">
            <v>12.1</v>
          </cell>
        </row>
        <row r="700">
          <cell r="D700" t="str">
            <v>12.2</v>
          </cell>
        </row>
        <row r="728">
          <cell r="D728" t="str">
            <v>12.3</v>
          </cell>
        </row>
        <row r="747">
          <cell r="D747" t="str">
            <v>12.4</v>
          </cell>
        </row>
        <row r="766">
          <cell r="D766" t="str">
            <v>13.2</v>
          </cell>
        </row>
        <row r="787">
          <cell r="D787" t="str">
            <v>13.3</v>
          </cell>
        </row>
        <row r="809">
          <cell r="D809" t="str">
            <v>13.4</v>
          </cell>
        </row>
        <row r="830">
          <cell r="D830" t="str">
            <v>13.5</v>
          </cell>
        </row>
        <row r="851">
          <cell r="D851" t="str">
            <v>13.6</v>
          </cell>
        </row>
        <row r="872">
          <cell r="D872" t="str">
            <v>13.7</v>
          </cell>
        </row>
        <row r="914">
          <cell r="D914" t="str">
            <v>13.9</v>
          </cell>
        </row>
        <row r="935">
          <cell r="D935" t="str">
            <v>13.10</v>
          </cell>
        </row>
        <row r="956">
          <cell r="D956" t="str">
            <v>13.11</v>
          </cell>
        </row>
        <row r="977">
          <cell r="D977" t="str">
            <v>13.12</v>
          </cell>
        </row>
        <row r="998">
          <cell r="D998" t="str">
            <v>13.13</v>
          </cell>
        </row>
        <row r="1019">
          <cell r="D1019" t="str">
            <v>13.14</v>
          </cell>
        </row>
        <row r="1040">
          <cell r="D1040" t="str">
            <v>13.15</v>
          </cell>
        </row>
        <row r="1061">
          <cell r="D1061" t="str">
            <v>13.16</v>
          </cell>
        </row>
        <row r="1082">
          <cell r="D1082" t="str">
            <v>13.17</v>
          </cell>
        </row>
        <row r="1103">
          <cell r="D1103" t="str">
            <v>13.18</v>
          </cell>
        </row>
        <row r="1124">
          <cell r="D1124" t="str">
            <v>13.19</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D:\Users\SSCTAM~1\AppData\Local\Temp\notes392B92\20120725%20Maestro%20lecciones%20aprendid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ristina Tamayo Aguiar" refreshedDate="41113.430383449071" createdVersion="3" refreshedVersion="3" minRefreshableVersion="3" recordCount="92">
  <cacheSource type="worksheet">
    <worksheetSource ref="B17:Q109" sheet="Maestro" r:id="rId2"/>
  </cacheSource>
  <cacheFields count="16">
    <cacheField name="Fecha de ocurrencia (dd/mm/aaaa)" numFmtId="14">
      <sharedItems containsNonDate="0" containsDate="1" containsString="0" containsBlank="1" minDate="2010-04-15T00:00:00" maxDate="2012-01-21T00:00:00" count="12">
        <d v="2010-04-15T00:00:00"/>
        <d v="2011-08-15T00:00:00"/>
        <d v="2011-06-01T00:00:00"/>
        <d v="2011-10-07T00:00:00"/>
        <d v="2011-04-01T00:00:00"/>
        <d v="2011-09-01T00:00:00"/>
        <d v="2011-10-24T00:00:00"/>
        <m/>
        <d v="2011-11-01T00:00:00"/>
        <d v="2011-11-02T00:00:00"/>
        <d v="2011-10-01T00:00:00"/>
        <d v="2012-01-20T00:00:00"/>
      </sharedItems>
    </cacheField>
    <cacheField name="Proyecto / Mantenimiento" numFmtId="17">
      <sharedItems containsBlank="1" count="16">
        <s v="Proyecto Multicompañias"/>
        <s v="Proyecto Novaventa, CEDI Noel"/>
        <s v="Ampliación Gestión Cargo Zona Franca La Candelaria"/>
        <s v="Oficinas Cárnicos, Bogotá"/>
        <s v="Nueva sede CN Cartagena"/>
        <s v="Venta locales"/>
        <s v="Traslado sede Comercial Nutresa Cucuta"/>
        <s v="Laboratorios de calidad Mildelicias y Zenu Medellín"/>
        <s v="Aplicación general"/>
        <s v="Cosntrucción losas Tecniagro"/>
        <s v="Ampliación venta al paso medellin"/>
        <s v="Ampliación el carmen"/>
        <s v="Sedes comercial nutresa"/>
        <s v="Todos"/>
        <s v="Proyecto Genesis"/>
        <m/>
      </sharedItems>
    </cacheField>
    <cacheField name="Ubicación (Ciudad)" numFmtId="0">
      <sharedItems containsBlank="1" count="11">
        <s v="Medellín"/>
        <s v="El Carmen de Viboral"/>
        <s v="Cartagena"/>
        <s v="Bogotá"/>
        <s v="Rionegro"/>
        <s v="Cúcuta"/>
        <s v="General"/>
        <s v="Envigado"/>
        <s v="Itagui"/>
        <s v="Oriente"/>
        <m/>
      </sharedItems>
    </cacheField>
    <cacheField name="Titular (Quien realiza el lanzamiento)" numFmtId="17">
      <sharedItems containsBlank="1" count="8">
        <s v="Jorge Enrique Salazar Cardona"/>
        <s v="Mónica Jiménez Carmona "/>
        <s v="Daniel Moreno Wickmann"/>
        <s v="Paul García Álvarez "/>
        <s v="Victoria Eugenia Forero Suárez"/>
        <s v="Mauricio Andres Navas Pulido"/>
        <s v="Francisco Jose Morales Fernandez"/>
        <m/>
      </sharedItems>
    </cacheField>
    <cacheField name="Descripción de la lección " numFmtId="0">
      <sharedItems containsBlank="1" count="23" longText="1">
        <s v="Acompañamiento TI, En el momento de presupuestar los capítulos que tiene relación con Telecomunicaciones, plantas telefónicas y con sistemas de Rack, ups, no se tienen costos claros y la retroalimentación para los informes de gestión no es oportuna.                                                                                                                                                                                                                                                                                             La participación en montajes técnicos como salas de video conferencias y todos sus accesorios no es clara la participación y el seguimiento"/>
        <s v="Divisiones en vidrio, Inconformidad de los usuarios, por poca privacidad (registro visual) y por no ser un material que aisle el ruido entre los diferentes salones y/o oficinas"/>
        <s v="Reprocesos por poca información en los planos y especificaciones"/>
        <s v="No coincide la información del alcance inicial del proyecto que corresponde al presupuesto aprobado de manera que exista correspondencia para justificaciones en las variaciones, el proveedor pasa unos valores de acuerdo a un alcance, nosotros tenemos otro aprobado con el cliente y el contrato se firmará por otro valor."/>
        <s v="Trámite licencia; se presenta ante curaduría un proyecto con un alcance definido por el cliente,  posteriormente se presenta modificación en los planos por parte del cliente (bodega lateral) situación que afecta el tiempo, alcance y el presupuesto. "/>
        <s v="Tiempos de inicio y planeación, se presenta ajuste en los tiempos de planificación del proyecto basados en los requerimientos del cliente que no permiten el debido proceso generandose omisiones en las revisiones de los proyectos, ejemplo falta de entrega el los requerimientos del proyecto al diseñador "/>
        <s v="Deterioro de cubierta, se presenta deformación de la cubierta debido a cambio de temperatura."/>
        <s v="Reprocesos en diseños. Se entrega a diseñador planos que no contienen lo realmente ejecutado en primera etapa del proyecto."/>
        <s v="Definir en la inspección de inmuebles para arrendar, el check list de aspectos a evaluar en inmuebles usados (Ubicación, Estructural, Hidrasanitario, Eléctrico, cubiertas, matriz de riesgos)."/>
        <s v="Validación previo a la etapa de negociación final a cerca de quien es la contraparte, a fin de buscar agilizar la negociación, si la contraparte tiene algún vinculo comercial o relación indirecta con el Grupo"/>
        <s v="Estudio de títulos de predios en venta._x000a_Cuando se realizó la minuta de venta se detecto incongruencia en linderos y desactualizacion en la información y cantidad de folios ."/>
        <s v="- Funcionarios con algun nivel en la sede dan ordenes y contraordenes a los trabajadores de obra._x000a_- Las indicaciones que dan que van en contra de los diseños aprobados_x000a_-Solicitaron cambiar el pasatulas de lugar, dañaron la puerta, Solicitaron mover la consignación nocturna"/>
        <s v="Dentro de los desarrollos de los proyectos tanto en obra , o en algunas oportunidades en etapa de planeación no se utilizan planos realizados por arquitectura , si no, se recurre a planos que realiza el negocio con Dibujantes, inclusive copiandose al equipo ejecutor planos que no llevan las directrices de arquitectura"/>
        <s v="en etapa de arranque de proyectos se entrega información completa planos aprobados, especificaciones, detalles constructivos, acabados, provedores potenciales, pero no se da la importancia que tiene esta etapa de entregables de dichos entregables por parte del cliente interno, inclusive en la etapa de planeación no se reciben observaciones por parte de Ingenieria, lo que genera reprocesos posteriores en diseño, e inclusive comunicarle al cliente de cambios a proyectos previamente aprobados."/>
        <s v="en los procesos constructivos o de mantenimiento se realizan cambios de ubicaciones de elementos arquitectonicos o estructurales, dichos cambios no se comunican a Arquitectura , lo que hace que cuando se revisen planos se encuentren desactualizados"/>
        <s v="En diseños estructurales metálico se debe contempalr aletas de reforzamiento en uniones, ya que si no se tiene encuenta con el filo de fachadas apareceran dichas aletas"/>
        <s v="El proyecto tuvo un alcance inicial que aprobo el negocio. Luego de la aprobación se realizaron muchas solicitudes de cambio, muchas de ellas directamente al contratista y no se conocian por el equipo de OC.  lo que derivo en muchos reprocesos, sobrecostos,  intervenciones diferentes a lo que estaba en planos, haciendolo un proyecto dificil de controlar."/>
        <s v="Los involucrados en el proyecto no son usuarios finales pro lo tanto el alcance que tuvo fue distinto al que tenian en mente los usuarios."/>
        <s v="-en el proceso de diseño se hizo la proyección de almacenamiento de acuerdo a numero de posiciones y se contaba con el area de los muelles actaules. Cuando se dibuja el proyecto se encuentra que la bodega se queda corta ya que necesita mas areas de preparación y conexiones con ciruclaciones de acuerdo al layout propuesto por el cliente"/>
        <s v="Se coordinaron diseños con el cliente y el tema de cámaras a pesar de varias solicitudes a riesgos no se realizó durante la obra. Esto implico que se tuvieran que hacer reformas electricas luego de haberse entregado las sedes. El cliente ve esto como falta de planeación de obras civiles"/>
        <s v="En el seguimiento del estado del documento contractual se presenta la oprtunidad de mantener el registro del avance de las etapas del mismo"/>
        <s v="El uso del software de colaboración del equipo Quickr, vínculado a Lotus Notes "/>
        <m/>
      </sharedItems>
    </cacheField>
    <cacheField name="Cómo pudiera haberse hecho mejor o se realizó de mejor manera?" numFmtId="0">
      <sharedItems containsBlank="1" count="23" longText="1">
        <s v="Definiendo rol de cada una de las personas que intervienen y que cada uno asuma la responsabilidad hasta el final"/>
        <s v="cambiando los vidrios que daban medianería por paneles en Drywall doble cara,  colocando a los vidrios"/>
        <s v="mejorando en la supervisión y exigencia a los terceros en la calidad de la información de los planos y las listas de especificaciones y materiales. Los Ingenieros de obra deberán tener el tiempo para hacer la lectura de los planos y hacer las observaciones necesarias para que antes de entregárselos a los contratistas se hagan los ajustes."/>
        <s v="Solicitando como propuesta independiente al oferente cuando se queira ofertar un alcance diferente al aprobado y acordado,  para que se tenga declarado el alcance y ellos jsutifiquen diferencias en caso de aplicar. Comunicando al equipo para tener claridad y estar nivelados en información de manera coherente al cliente"/>
        <s v="Contando con la aprobación formal del alcance del proyecto por parte del cliente, verificando control de cambios."/>
        <s v="Cuantificando los tiempos de inicio y planeación para tener metas claras en los entregables, tanto en tiempo como en alcance de los mismos."/>
        <s v="Incluyendo lucarna, Verificando las condiciones de las estructuras  actuales en los proyectos de ampliación, "/>
        <s v="verificando la actualización de los planos record al cierre de los proyectos"/>
        <s v="Previo al cierre de la negociación realizar una inspección técnica detallada, por parte del ingeniero que estará a cargo del proyecto, con el fin de mapear todas aquellas actividades que pueden tener peso en el proyecto, ya sea técnicamente o presupuestalmente. (Que se necesita y que se debe detallar)"/>
        <s v="Debe generarse una comunicación o consulta al interior del grupo para validar si hay algún tipo de vinculo o conocimiento de la contraparte. No limitarse a listas de operaciones ilegales."/>
        <s v="Debe tomarse toda la información de la propiedad, validarse y cruzarse entre si.  Entre otros debe tenerse la información de certificados de libertad, escrituras prediales, planos de escritura, planos topograficos, arquitectonicos.  Los datos a cruzarse son: valor catastral, valor comercial, area escrituras, numero de folios, direcciones, linderos, codigo catastral, area construida, area lotes, area comprada (por escritura), area actual, nombre del propietario.  Esta información debe coincidir en todos los documentos."/>
        <s v="Garantizando que el contratista ejecute lo inidcado en planos y por el Ing o Arq. Que en caso que aparezca una solicitud esta sea canalizada con nosotros y no con el contratista y que el contratista valide antes de ejecutar"/>
        <s v="Se debe tener el apoyo desde el liderazgo interno Ingeniero Civil lider , Soportes de ingenieria y Cliente Externo lider, para que planos que ya estan en etapa de desarrollo o ejecución sean los que han venido validados por arquitectura. Tener presente el rol de Dibujantes en los proyectos que se piden"/>
        <s v="se requiere que la comunicación, u observaciones a los proyectos sean en el momento oportuno del desarrollo de los proyectos."/>
        <s v="estar informando por parte del ingeniero civil, los cambios que se realicen en las sedes"/>
        <s v="contemplar aletas , para sacar plomada de muro"/>
        <s v="Garantizando que el cliente comprenda cual es el alcance real del proyecto, y buscando que los puntos de contacto tengan claro el conducto regular para las solicitudes. Adicional si esto no se da, dar orden estricta al contratista que los cambios solicitados los debe comunicar para tener algun control."/>
        <s v="Asegurando con el lider por parte del cliente que el ususario final esté representado por alguien en el equipo del proyecto para que las necesidades que este identifique se vean reflejadas evitando asi muchos cambios al mommento de la ejecución cuando el usuario final toma parte del  proyecto"/>
        <s v="Se debe ser claro con el cliente y las proyecciones que se entregan. Adiciona, no se deben elaborar cifras que comprometen recursos (especialmente en proyectos de magnitud grande) sin tener al menos un esquema que ilustre lo proyectado en numeros."/>
        <s v="Cerrando brechas con el area de riesgos y buscando mayor compromiso especialmente en el tema de seguridad a la hora de la planeacion y ejecución de los proyectos ya que la imagen de SN es la que se compromete."/>
        <s v="Modificando el proceso llevado en contratación  llevandolo a base de datos"/>
        <s v="Adoptando el quickr como medio de colaboración donde se almacena la información en la web, y se tiene acceso desde internet o lotus notes facilita la consulta y posibilita un espacio de dispositorio de información temporal  de la Gerencia "/>
        <m/>
      </sharedItems>
    </cacheField>
    <cacheField name="Categoría de la lección" numFmtId="0">
      <sharedItems containsBlank="1" count="8">
        <s v="Tiempo de entrega"/>
        <s v="Especificaciones"/>
        <s v="Diseño"/>
        <s v="Comunicaciones"/>
        <s v="Seguimiento"/>
        <s v="Adquisiciones, ventas y prediales"/>
        <s v="Contrato"/>
        <m/>
      </sharedItems>
    </cacheField>
    <cacheField name="Causa" numFmtId="0">
      <sharedItems containsBlank="1" count="6">
        <s v="Autonomía"/>
        <s v="Procedimientos de verificación"/>
        <s v="personas"/>
        <s v="Normas y políticas "/>
        <s v="equipo"/>
        <m/>
      </sharedItems>
    </cacheField>
    <cacheField name="Frecuencia" numFmtId="0">
      <sharedItems containsString="0" containsBlank="1" containsNumber="1" containsInteger="1" minValue="1" maxValue="4" count="5">
        <n v="4"/>
        <n v="1"/>
        <n v="3"/>
        <n v="2"/>
        <m/>
      </sharedItems>
    </cacheField>
    <cacheField name="Impacto" numFmtId="0">
      <sharedItems containsString="0" containsBlank="1" containsNumber="1" containsInteger="1" minValue="1" maxValue="4" count="5">
        <n v="3"/>
        <n v="4"/>
        <n v="2"/>
        <n v="1"/>
        <m/>
      </sharedItems>
    </cacheField>
    <cacheField name="Efecto" numFmtId="0">
      <sharedItems containsBlank="1" count="5">
        <s v="Reputación"/>
        <s v="Información"/>
        <s v="Financiero"/>
        <s v="Humano"/>
        <m/>
      </sharedItems>
    </cacheField>
    <cacheField name="Prioridad" numFmtId="0">
      <sharedItems containsString="0" containsBlank="1" containsNumber="1" containsInteger="1" minValue="1" maxValue="16" count="9">
        <n v="12"/>
        <n v="3"/>
        <n v="4"/>
        <n v="2"/>
        <n v="16"/>
        <n v="6"/>
        <n v="9"/>
        <n v="1"/>
        <m/>
      </sharedItems>
    </cacheField>
    <cacheField name="Plan de acción" numFmtId="0">
      <sharedItems containsBlank="1" count="15">
        <s v="definir rol y responsabilidades de los involucrados  al incio del proyecto"/>
        <s v="verificar las necesidades, teniendo en cuenta el uso de los espacios"/>
        <s v="Entregar los planos del proyecto con toda la información"/>
        <s v="Revisar al detalle las actividades y cantidades suministradas por el diseñador, Verificar el alcance con el cliente antes de  realizar la invitación a ofertar"/>
        <s v="Garantizar que en la etapa de inicio se cuente con la aprobación del cliente, evidenciando mediante acta de comité o correo electrónico "/>
        <s v="Evaluar al inicio del proyecto que procesos son activables (mohp), cuantificar los tiempos de entrega de los mismos y documentarlos"/>
        <s v="Programar seguimiento a proyecto terminado 3 meses después de ejecutado y documentar aspectos relevantes."/>
        <s v="Verificar plano record definitivo al finalizar proyecto"/>
        <s v="Desarrollar un formato o check list complementario a la evaluación para los inmuebles de mas de 10 años."/>
        <s v="Generar un listado de personas claves al interior del grupo que deben ser consultadas."/>
        <s v="Debe contratarse un estudio de titulos para todas las propiedades en venta, asi como tambien se debe realizar estudio a todas las propiedades que se compren."/>
        <s v="establecer con el contratista una clara comunicación garantizando que los cambios solicitados pasen paor la validación del SNUT previo a su ejecución._x000a__x000a_Reforzar comunicación con los jefes de regional"/>
        <m/>
        <s v="se debe contamplar"/>
        <s v="Compartir con el proceso de administración de propiedades"/>
      </sharedItems>
    </cacheField>
    <cacheField name="Seguimiento" numFmtId="14">
      <sharedItems containsNonDate="0" containsDate="1" containsString="0" containsBlank="1" minDate="2011-07-10T00:00:00" maxDate="2012-02-24T00:00:00" count="8">
        <d v="2011-07-10T00:00:00"/>
        <d v="2011-11-10T00:00:00"/>
        <d v="2011-11-11T00:00:00"/>
        <d v="2011-11-12T00:00:00"/>
        <d v="2011-11-13T00:00:00"/>
        <m/>
        <d v="2011-11-26T00:00:00"/>
        <d v="2012-02-23T00:00:00"/>
      </sharedItems>
    </cacheField>
    <cacheField name="Responsable" numFmtId="17">
      <sharedItems containsBlank="1" count="7">
        <s v="Lider del proyecto"/>
        <s v="Arquitectura"/>
        <s v="Mónica Jiménez Carmona "/>
        <s v="Paul García Álvarez "/>
        <s v="Andrea Cecilia Rojas Mendivil"/>
        <s v="Gloria Isabel Restrepo Riaza"/>
        <m/>
      </sharedItems>
    </cacheField>
    <cacheField name="Estado" numFmtId="2">
      <sharedItems containsBlank="1" count="3">
        <s v="En implementación "/>
        <s v="Sin Acción y/o desactualizad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
  <r>
    <x v="0"/>
    <x v="0"/>
    <x v="0"/>
    <x v="0"/>
    <x v="0"/>
    <x v="0"/>
    <x v="0"/>
    <x v="0"/>
    <x v="0"/>
    <x v="0"/>
    <x v="0"/>
    <x v="0"/>
    <x v="0"/>
    <x v="0"/>
    <x v="0"/>
    <x v="0"/>
  </r>
  <r>
    <x v="0"/>
    <x v="0"/>
    <x v="0"/>
    <x v="0"/>
    <x v="1"/>
    <x v="1"/>
    <x v="1"/>
    <x v="1"/>
    <x v="1"/>
    <x v="0"/>
    <x v="0"/>
    <x v="1"/>
    <x v="1"/>
    <x v="0"/>
    <x v="1"/>
    <x v="0"/>
  </r>
  <r>
    <x v="0"/>
    <x v="1"/>
    <x v="1"/>
    <x v="0"/>
    <x v="2"/>
    <x v="2"/>
    <x v="2"/>
    <x v="1"/>
    <x v="0"/>
    <x v="0"/>
    <x v="1"/>
    <x v="0"/>
    <x v="2"/>
    <x v="0"/>
    <x v="1"/>
    <x v="0"/>
  </r>
  <r>
    <x v="1"/>
    <x v="2"/>
    <x v="2"/>
    <x v="1"/>
    <x v="3"/>
    <x v="3"/>
    <x v="3"/>
    <x v="2"/>
    <x v="1"/>
    <x v="1"/>
    <x v="2"/>
    <x v="2"/>
    <x v="3"/>
    <x v="1"/>
    <x v="2"/>
    <x v="0"/>
  </r>
  <r>
    <x v="1"/>
    <x v="2"/>
    <x v="2"/>
    <x v="2"/>
    <x v="4"/>
    <x v="4"/>
    <x v="3"/>
    <x v="3"/>
    <x v="2"/>
    <x v="1"/>
    <x v="0"/>
    <x v="0"/>
    <x v="4"/>
    <x v="1"/>
    <x v="3"/>
    <x v="0"/>
  </r>
  <r>
    <x v="1"/>
    <x v="2"/>
    <x v="2"/>
    <x v="3"/>
    <x v="5"/>
    <x v="5"/>
    <x v="0"/>
    <x v="1"/>
    <x v="2"/>
    <x v="1"/>
    <x v="0"/>
    <x v="0"/>
    <x v="5"/>
    <x v="1"/>
    <x v="0"/>
    <x v="0"/>
  </r>
  <r>
    <x v="1"/>
    <x v="2"/>
    <x v="2"/>
    <x v="4"/>
    <x v="6"/>
    <x v="6"/>
    <x v="4"/>
    <x v="1"/>
    <x v="1"/>
    <x v="1"/>
    <x v="2"/>
    <x v="2"/>
    <x v="6"/>
    <x v="1"/>
    <x v="0"/>
    <x v="1"/>
  </r>
  <r>
    <x v="1"/>
    <x v="2"/>
    <x v="2"/>
    <x v="4"/>
    <x v="7"/>
    <x v="7"/>
    <x v="4"/>
    <x v="1"/>
    <x v="1"/>
    <x v="2"/>
    <x v="2"/>
    <x v="3"/>
    <x v="7"/>
    <x v="1"/>
    <x v="0"/>
    <x v="1"/>
  </r>
  <r>
    <x v="2"/>
    <x v="3"/>
    <x v="3"/>
    <x v="5"/>
    <x v="8"/>
    <x v="8"/>
    <x v="5"/>
    <x v="1"/>
    <x v="0"/>
    <x v="1"/>
    <x v="2"/>
    <x v="4"/>
    <x v="8"/>
    <x v="2"/>
    <x v="4"/>
    <x v="0"/>
  </r>
  <r>
    <x v="3"/>
    <x v="4"/>
    <x v="2"/>
    <x v="4"/>
    <x v="9"/>
    <x v="9"/>
    <x v="5"/>
    <x v="1"/>
    <x v="3"/>
    <x v="2"/>
    <x v="0"/>
    <x v="2"/>
    <x v="9"/>
    <x v="3"/>
    <x v="4"/>
    <x v="1"/>
  </r>
  <r>
    <x v="4"/>
    <x v="5"/>
    <x v="4"/>
    <x v="4"/>
    <x v="10"/>
    <x v="10"/>
    <x v="5"/>
    <x v="1"/>
    <x v="0"/>
    <x v="0"/>
    <x v="2"/>
    <x v="0"/>
    <x v="10"/>
    <x v="4"/>
    <x v="4"/>
    <x v="0"/>
  </r>
  <r>
    <x v="5"/>
    <x v="6"/>
    <x v="5"/>
    <x v="2"/>
    <x v="11"/>
    <x v="11"/>
    <x v="4"/>
    <x v="2"/>
    <x v="2"/>
    <x v="2"/>
    <x v="2"/>
    <x v="5"/>
    <x v="11"/>
    <x v="5"/>
    <x v="5"/>
    <x v="0"/>
  </r>
  <r>
    <x v="6"/>
    <x v="7"/>
    <x v="0"/>
    <x v="6"/>
    <x v="12"/>
    <x v="12"/>
    <x v="2"/>
    <x v="4"/>
    <x v="2"/>
    <x v="0"/>
    <x v="1"/>
    <x v="6"/>
    <x v="12"/>
    <x v="6"/>
    <x v="1"/>
    <x v="0"/>
  </r>
  <r>
    <x v="6"/>
    <x v="8"/>
    <x v="6"/>
    <x v="6"/>
    <x v="13"/>
    <x v="13"/>
    <x v="2"/>
    <x v="4"/>
    <x v="2"/>
    <x v="0"/>
    <x v="1"/>
    <x v="6"/>
    <x v="12"/>
    <x v="5"/>
    <x v="6"/>
    <x v="2"/>
  </r>
  <r>
    <x v="7"/>
    <x v="8"/>
    <x v="6"/>
    <x v="6"/>
    <x v="14"/>
    <x v="14"/>
    <x v="2"/>
    <x v="4"/>
    <x v="2"/>
    <x v="2"/>
    <x v="1"/>
    <x v="5"/>
    <x v="12"/>
    <x v="5"/>
    <x v="6"/>
    <x v="2"/>
  </r>
  <r>
    <x v="6"/>
    <x v="9"/>
    <x v="7"/>
    <x v="6"/>
    <x v="15"/>
    <x v="15"/>
    <x v="2"/>
    <x v="2"/>
    <x v="1"/>
    <x v="3"/>
    <x v="3"/>
    <x v="7"/>
    <x v="13"/>
    <x v="5"/>
    <x v="6"/>
    <x v="2"/>
  </r>
  <r>
    <x v="8"/>
    <x v="10"/>
    <x v="8"/>
    <x v="2"/>
    <x v="16"/>
    <x v="16"/>
    <x v="3"/>
    <x v="2"/>
    <x v="3"/>
    <x v="0"/>
    <x v="2"/>
    <x v="5"/>
    <x v="12"/>
    <x v="5"/>
    <x v="6"/>
    <x v="2"/>
  </r>
  <r>
    <x v="9"/>
    <x v="10"/>
    <x v="8"/>
    <x v="2"/>
    <x v="17"/>
    <x v="17"/>
    <x v="3"/>
    <x v="1"/>
    <x v="1"/>
    <x v="0"/>
    <x v="2"/>
    <x v="1"/>
    <x v="12"/>
    <x v="5"/>
    <x v="6"/>
    <x v="2"/>
  </r>
  <r>
    <x v="10"/>
    <x v="11"/>
    <x v="9"/>
    <x v="2"/>
    <x v="18"/>
    <x v="18"/>
    <x v="2"/>
    <x v="1"/>
    <x v="3"/>
    <x v="2"/>
    <x v="2"/>
    <x v="2"/>
    <x v="12"/>
    <x v="5"/>
    <x v="6"/>
    <x v="2"/>
  </r>
  <r>
    <x v="8"/>
    <x v="12"/>
    <x v="10"/>
    <x v="2"/>
    <x v="19"/>
    <x v="19"/>
    <x v="3"/>
    <x v="2"/>
    <x v="0"/>
    <x v="3"/>
    <x v="0"/>
    <x v="2"/>
    <x v="12"/>
    <x v="5"/>
    <x v="6"/>
    <x v="2"/>
  </r>
  <r>
    <x v="11"/>
    <x v="13"/>
    <x v="0"/>
    <x v="3"/>
    <x v="20"/>
    <x v="20"/>
    <x v="6"/>
    <x v="2"/>
    <x v="0"/>
    <x v="3"/>
    <x v="1"/>
    <x v="2"/>
    <x v="14"/>
    <x v="7"/>
    <x v="4"/>
    <x v="0"/>
  </r>
  <r>
    <x v="11"/>
    <x v="14"/>
    <x v="0"/>
    <x v="3"/>
    <x v="21"/>
    <x v="21"/>
    <x v="3"/>
    <x v="2"/>
    <x v="1"/>
    <x v="1"/>
    <x v="1"/>
    <x v="2"/>
    <x v="12"/>
    <x v="7"/>
    <x v="0"/>
    <x v="0"/>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4:J11" firstHeaderRow="1" firstDataRow="2" firstDataCol="1" rowPageCount="2" colPageCount="1"/>
  <pivotFields count="16">
    <pivotField showAll="0"/>
    <pivotField axis="axisPage" showAll="0">
      <items count="17">
        <item x="11"/>
        <item x="2"/>
        <item x="10"/>
        <item x="8"/>
        <item x="9"/>
        <item x="7"/>
        <item x="4"/>
        <item x="3"/>
        <item x="0"/>
        <item x="1"/>
        <item x="12"/>
        <item x="6"/>
        <item x="5"/>
        <item x="15"/>
        <item x="13"/>
        <item x="14"/>
        <item t="default"/>
      </items>
    </pivotField>
    <pivotField showAll="0"/>
    <pivotField showAll="0"/>
    <pivotField showAll="0"/>
    <pivotField showAll="0"/>
    <pivotField axis="axisCol" showAll="0">
      <items count="9">
        <item x="5"/>
        <item x="3"/>
        <item x="2"/>
        <item x="1"/>
        <item x="4"/>
        <item x="0"/>
        <item x="7"/>
        <item x="6"/>
        <item t="default"/>
      </items>
    </pivotField>
    <pivotField dataField="1" showAll="0"/>
    <pivotField showAll="0"/>
    <pivotField showAll="0"/>
    <pivotField axis="axisRow" showAll="0">
      <items count="6">
        <item x="2"/>
        <item x="3"/>
        <item x="1"/>
        <item x="0"/>
        <item x="4"/>
        <item t="default"/>
      </items>
    </pivotField>
    <pivotField axis="axisPage" showAll="0">
      <items count="10">
        <item x="7"/>
        <item x="3"/>
        <item x="1"/>
        <item x="2"/>
        <item x="5"/>
        <item x="6"/>
        <item x="0"/>
        <item x="4"/>
        <item x="8"/>
        <item t="default"/>
      </items>
    </pivotField>
    <pivotField showAll="0"/>
    <pivotField showAll="0"/>
    <pivotField showAll="0"/>
    <pivotField showAll="0"/>
  </pivotFields>
  <rowFields count="1">
    <field x="10"/>
  </rowFields>
  <rowItems count="6">
    <i>
      <x/>
    </i>
    <i>
      <x v="1"/>
    </i>
    <i>
      <x v="2"/>
    </i>
    <i>
      <x v="3"/>
    </i>
    <i>
      <x v="4"/>
    </i>
    <i t="grand">
      <x/>
    </i>
  </rowItems>
  <colFields count="1">
    <field x="6"/>
  </colFields>
  <colItems count="9">
    <i>
      <x/>
    </i>
    <i>
      <x v="1"/>
    </i>
    <i>
      <x v="2"/>
    </i>
    <i>
      <x v="3"/>
    </i>
    <i>
      <x v="4"/>
    </i>
    <i>
      <x v="5"/>
    </i>
    <i>
      <x v="6"/>
    </i>
    <i>
      <x v="7"/>
    </i>
    <i t="grand">
      <x/>
    </i>
  </colItems>
  <pageFields count="2">
    <pageField fld="1" hier="-1"/>
    <pageField fld="11" hier="-1"/>
  </pageFields>
  <dataFields count="1">
    <dataField name="Cuenta de Causa" fld="7"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sheetPr>
  <dimension ref="A1:AB36"/>
  <sheetViews>
    <sheetView topLeftCell="N15" workbookViewId="0">
      <selection activeCell="Q22" sqref="Q22"/>
    </sheetView>
  </sheetViews>
  <sheetFormatPr baseColWidth="10" defaultColWidth="10.7109375" defaultRowHeight="15"/>
  <cols>
    <col min="3" max="3" width="33.28515625" customWidth="1"/>
    <col min="20" max="20" width="18" customWidth="1"/>
    <col min="21" max="22" width="11.42578125" customWidth="1"/>
    <col min="23" max="23" width="13.28515625" customWidth="1"/>
    <col min="24" max="28" width="11.42578125" customWidth="1"/>
  </cols>
  <sheetData>
    <row r="1" spans="1:3">
      <c r="A1" t="s">
        <v>30</v>
      </c>
    </row>
    <row r="2" spans="1:3">
      <c r="A2" s="157">
        <v>1</v>
      </c>
      <c r="B2" s="158" t="s">
        <v>31</v>
      </c>
      <c r="C2" s="9" t="s">
        <v>32</v>
      </c>
    </row>
    <row r="3" spans="1:3" ht="33.75">
      <c r="A3" s="157"/>
      <c r="B3" s="158"/>
      <c r="C3" s="9" t="s">
        <v>33</v>
      </c>
    </row>
    <row r="4" spans="1:3" ht="22.5">
      <c r="A4" s="157"/>
      <c r="B4" s="158"/>
      <c r="C4" s="9" t="s">
        <v>34</v>
      </c>
    </row>
    <row r="5" spans="1:3">
      <c r="A5" s="157">
        <v>2</v>
      </c>
      <c r="B5" s="158" t="s">
        <v>35</v>
      </c>
      <c r="C5" s="9" t="s">
        <v>36</v>
      </c>
    </row>
    <row r="6" spans="1:3" ht="22.5">
      <c r="A6" s="157"/>
      <c r="B6" s="158"/>
      <c r="C6" s="9" t="s">
        <v>37</v>
      </c>
    </row>
    <row r="7" spans="1:3" ht="22.5">
      <c r="A7" s="157"/>
      <c r="B7" s="158"/>
      <c r="C7" s="9" t="s">
        <v>38</v>
      </c>
    </row>
    <row r="8" spans="1:3">
      <c r="A8" s="157">
        <v>3</v>
      </c>
      <c r="B8" s="158" t="s">
        <v>39</v>
      </c>
      <c r="C8" s="9" t="s">
        <v>40</v>
      </c>
    </row>
    <row r="9" spans="1:3" ht="22.5">
      <c r="A9" s="157"/>
      <c r="B9" s="158"/>
      <c r="C9" s="9" t="s">
        <v>41</v>
      </c>
    </row>
    <row r="10" spans="1:3" ht="22.5">
      <c r="A10" s="157"/>
      <c r="B10" s="158"/>
      <c r="C10" s="9" t="s">
        <v>42</v>
      </c>
    </row>
    <row r="11" spans="1:3">
      <c r="A11" s="157">
        <v>4</v>
      </c>
      <c r="B11" s="158" t="s">
        <v>43</v>
      </c>
      <c r="C11" s="9" t="s">
        <v>44</v>
      </c>
    </row>
    <row r="12" spans="1:3" ht="22.5">
      <c r="A12" s="157"/>
      <c r="B12" s="158"/>
      <c r="C12" s="10" t="s">
        <v>45</v>
      </c>
    </row>
    <row r="13" spans="1:3" ht="22.5">
      <c r="A13" s="157"/>
      <c r="B13" s="158"/>
      <c r="C13" s="10" t="s">
        <v>46</v>
      </c>
    </row>
    <row r="16" spans="1:3" ht="15.75" thickBot="1"/>
    <row r="17" spans="20:28" ht="52.5" thickBot="1">
      <c r="T17" s="11" t="s">
        <v>47</v>
      </c>
      <c r="U17" s="11" t="s">
        <v>48</v>
      </c>
      <c r="V17" s="11" t="s">
        <v>49</v>
      </c>
      <c r="W17" s="11" t="s">
        <v>50</v>
      </c>
      <c r="X17" s="2"/>
      <c r="Y17" s="2"/>
      <c r="Z17" s="12">
        <v>1</v>
      </c>
      <c r="AA17" s="13" t="s">
        <v>24</v>
      </c>
      <c r="AB17" s="14"/>
    </row>
    <row r="18" spans="20:28" ht="45.75" thickBot="1">
      <c r="T18" s="8" t="s">
        <v>51</v>
      </c>
      <c r="U18" s="8" t="s">
        <v>22</v>
      </c>
      <c r="V18" s="8" t="s">
        <v>29</v>
      </c>
      <c r="W18" s="15" t="s">
        <v>130</v>
      </c>
      <c r="X18" t="s">
        <v>127</v>
      </c>
      <c r="Z18" s="16">
        <v>2</v>
      </c>
      <c r="AA18" s="17" t="s">
        <v>12</v>
      </c>
      <c r="AB18" s="18"/>
    </row>
    <row r="19" spans="20:28" ht="52.5" thickBot="1">
      <c r="T19" s="8" t="s">
        <v>54</v>
      </c>
      <c r="U19" s="8" t="s">
        <v>9</v>
      </c>
      <c r="V19" s="8" t="s">
        <v>20</v>
      </c>
      <c r="W19" s="33" t="s">
        <v>128</v>
      </c>
      <c r="X19" t="s">
        <v>129</v>
      </c>
      <c r="Z19" s="16">
        <v>3</v>
      </c>
      <c r="AA19" s="17" t="s">
        <v>55</v>
      </c>
      <c r="AB19" s="19"/>
    </row>
    <row r="20" spans="20:28" ht="78" thickBot="1">
      <c r="T20" s="8" t="s">
        <v>56</v>
      </c>
      <c r="U20" s="8" t="s">
        <v>57</v>
      </c>
      <c r="V20" s="8" t="s">
        <v>17</v>
      </c>
      <c r="W20" s="4" t="s">
        <v>135</v>
      </c>
      <c r="X20" s="34" t="s">
        <v>136</v>
      </c>
      <c r="Z20" s="16">
        <v>4</v>
      </c>
      <c r="AA20" s="17" t="s">
        <v>58</v>
      </c>
      <c r="AB20" s="20"/>
    </row>
    <row r="21" spans="20:28" ht="52.5" thickBot="1">
      <c r="T21" s="8" t="s">
        <v>59</v>
      </c>
      <c r="U21" s="8" t="s">
        <v>14</v>
      </c>
      <c r="V21" s="8" t="s">
        <v>10</v>
      </c>
      <c r="W21" s="15" t="s">
        <v>21</v>
      </c>
      <c r="X21" t="s">
        <v>60</v>
      </c>
      <c r="Z21" s="16">
        <v>5</v>
      </c>
      <c r="AA21" s="17" t="s">
        <v>61</v>
      </c>
      <c r="AB21" s="21"/>
    </row>
    <row r="22" spans="20:28" ht="45">
      <c r="T22" s="8" t="s">
        <v>62</v>
      </c>
      <c r="U22" s="8" t="s">
        <v>63</v>
      </c>
      <c r="V22" s="8" t="s">
        <v>64</v>
      </c>
      <c r="W22" s="15" t="s">
        <v>28</v>
      </c>
      <c r="X22" t="s">
        <v>65</v>
      </c>
    </row>
    <row r="23" spans="20:28" ht="45">
      <c r="T23" s="8" t="s">
        <v>66</v>
      </c>
      <c r="U23" s="8" t="s">
        <v>132</v>
      </c>
      <c r="V23" s="8"/>
      <c r="W23" s="15" t="s">
        <v>125</v>
      </c>
      <c r="X23" t="s">
        <v>126</v>
      </c>
    </row>
    <row r="24" spans="20:28" ht="45">
      <c r="T24" s="8" t="s">
        <v>19</v>
      </c>
      <c r="U24" s="4" t="s">
        <v>133</v>
      </c>
      <c r="V24" s="8"/>
      <c r="W24" s="15" t="s">
        <v>27</v>
      </c>
      <c r="X24" t="s">
        <v>67</v>
      </c>
    </row>
    <row r="25" spans="20:28" ht="45">
      <c r="T25" s="8" t="s">
        <v>68</v>
      </c>
      <c r="U25" s="4" t="s">
        <v>134</v>
      </c>
      <c r="V25" s="8"/>
      <c r="W25" s="15" t="s">
        <v>7</v>
      </c>
      <c r="X25" t="s">
        <v>69</v>
      </c>
    </row>
    <row r="26" spans="20:28" ht="45">
      <c r="T26" s="7" t="s">
        <v>70</v>
      </c>
      <c r="U26" s="6"/>
      <c r="V26" s="6"/>
      <c r="W26" s="23" t="s">
        <v>74</v>
      </c>
      <c r="X26" s="5" t="s">
        <v>75</v>
      </c>
    </row>
    <row r="27" spans="20:28" ht="45">
      <c r="T27" s="7" t="s">
        <v>131</v>
      </c>
      <c r="U27" s="22"/>
      <c r="V27" s="22"/>
      <c r="W27" s="15" t="s">
        <v>25</v>
      </c>
      <c r="X27" t="s">
        <v>78</v>
      </c>
      <c r="Y27" s="5"/>
      <c r="Z27" s="5"/>
      <c r="AA27" s="5"/>
      <c r="AB27" s="5"/>
    </row>
    <row r="28" spans="20:28" ht="45">
      <c r="T28" s="22" t="s">
        <v>73</v>
      </c>
      <c r="U28" s="22"/>
      <c r="V28" s="22"/>
      <c r="W28" s="15" t="s">
        <v>71</v>
      </c>
      <c r="X28" t="s">
        <v>72</v>
      </c>
      <c r="Y28" s="5"/>
      <c r="Z28" s="5"/>
      <c r="AA28" s="5"/>
      <c r="AB28" s="5"/>
    </row>
    <row r="29" spans="20:28" ht="45">
      <c r="T29" s="6"/>
      <c r="U29" s="6"/>
      <c r="V29" s="6"/>
      <c r="W29" s="15" t="s">
        <v>1</v>
      </c>
      <c r="X29" t="s">
        <v>81</v>
      </c>
    </row>
    <row r="30" spans="20:28" ht="45">
      <c r="T30" s="6"/>
      <c r="U30" s="6"/>
      <c r="V30" s="6"/>
      <c r="W30" s="15" t="s">
        <v>18</v>
      </c>
      <c r="X30" t="s">
        <v>79</v>
      </c>
    </row>
    <row r="31" spans="20:28" ht="30">
      <c r="T31" s="6"/>
      <c r="U31" s="6"/>
      <c r="V31" s="6"/>
      <c r="W31" s="15" t="s">
        <v>23</v>
      </c>
      <c r="X31" t="s">
        <v>80</v>
      </c>
    </row>
    <row r="32" spans="20:28" ht="45">
      <c r="T32" s="6"/>
      <c r="U32" s="6"/>
      <c r="V32" s="6"/>
      <c r="W32" s="15" t="s">
        <v>52</v>
      </c>
      <c r="X32" t="s">
        <v>53</v>
      </c>
    </row>
    <row r="33" spans="20:24" ht="45">
      <c r="T33" s="6"/>
      <c r="U33" s="6"/>
      <c r="V33" s="6"/>
      <c r="W33" s="23" t="s">
        <v>76</v>
      </c>
      <c r="X33" s="5" t="s">
        <v>77</v>
      </c>
    </row>
    <row r="34" spans="20:24">
      <c r="T34" s="6"/>
      <c r="U34" s="6"/>
      <c r="V34" s="6"/>
      <c r="W34" s="6"/>
    </row>
    <row r="35" spans="20:24" ht="30">
      <c r="T35" s="6"/>
      <c r="U35" s="6"/>
      <c r="V35" s="6"/>
      <c r="W35" s="23" t="s">
        <v>11</v>
      </c>
    </row>
    <row r="36" spans="20:24">
      <c r="T36" s="6"/>
      <c r="U36" s="6"/>
      <c r="V36" s="6"/>
      <c r="W36" s="23" t="s">
        <v>15</v>
      </c>
    </row>
  </sheetData>
  <mergeCells count="8">
    <mergeCell ref="A11:A13"/>
    <mergeCell ref="B11:B13"/>
    <mergeCell ref="A2:A4"/>
    <mergeCell ref="B2:B4"/>
    <mergeCell ref="A5:A7"/>
    <mergeCell ref="B5:B7"/>
    <mergeCell ref="A8:A10"/>
    <mergeCell ref="B8: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sheetPr>
  <dimension ref="A1:K23"/>
  <sheetViews>
    <sheetView zoomScale="85" zoomScaleNormal="85" workbookViewId="0">
      <selection activeCell="Q22" sqref="Q22"/>
    </sheetView>
  </sheetViews>
  <sheetFormatPr baseColWidth="10" defaultColWidth="10.7109375" defaultRowHeight="15"/>
  <cols>
    <col min="1" max="11" width="14" customWidth="1"/>
  </cols>
  <sheetData>
    <row r="1" spans="1:11">
      <c r="A1" t="s">
        <v>82</v>
      </c>
    </row>
    <row r="2" spans="1:11">
      <c r="A2" s="24" t="s">
        <v>83</v>
      </c>
      <c r="B2" s="174" t="s">
        <v>29</v>
      </c>
      <c r="C2" s="174" t="s">
        <v>84</v>
      </c>
      <c r="D2" s="177" t="s">
        <v>17</v>
      </c>
      <c r="E2" s="177" t="s">
        <v>10</v>
      </c>
      <c r="F2" s="177" t="s">
        <v>85</v>
      </c>
    </row>
    <row r="3" spans="1:11">
      <c r="A3" s="172" t="s">
        <v>86</v>
      </c>
      <c r="B3" s="175"/>
      <c r="C3" s="175" t="s">
        <v>87</v>
      </c>
      <c r="D3" s="178"/>
      <c r="E3" s="178"/>
      <c r="F3" s="178"/>
    </row>
    <row r="4" spans="1:11">
      <c r="A4" s="173"/>
      <c r="B4" s="176"/>
      <c r="C4" s="176"/>
      <c r="D4" s="179"/>
      <c r="E4" s="179"/>
      <c r="F4" s="179"/>
    </row>
    <row r="5" spans="1:11">
      <c r="A5" s="166" t="s">
        <v>88</v>
      </c>
      <c r="B5" s="168" t="s">
        <v>89</v>
      </c>
      <c r="C5" s="180" t="s">
        <v>90</v>
      </c>
      <c r="D5" s="168" t="s">
        <v>91</v>
      </c>
      <c r="E5" s="168" t="s">
        <v>92</v>
      </c>
      <c r="F5" s="168" t="s">
        <v>93</v>
      </c>
    </row>
    <row r="6" spans="1:11">
      <c r="A6" s="167"/>
      <c r="B6" s="168"/>
      <c r="C6" s="180"/>
      <c r="D6" s="168"/>
      <c r="E6" s="168"/>
      <c r="F6" s="168"/>
    </row>
    <row r="7" spans="1:11">
      <c r="A7" s="166" t="s">
        <v>94</v>
      </c>
      <c r="B7" s="168" t="s">
        <v>95</v>
      </c>
      <c r="C7" s="169" t="s">
        <v>96</v>
      </c>
      <c r="D7" s="168" t="s">
        <v>97</v>
      </c>
      <c r="E7" s="168" t="s">
        <v>98</v>
      </c>
      <c r="F7" s="168" t="s">
        <v>99</v>
      </c>
    </row>
    <row r="8" spans="1:11">
      <c r="A8" s="167"/>
      <c r="B8" s="168"/>
      <c r="C8" s="169"/>
      <c r="D8" s="168"/>
      <c r="E8" s="168"/>
      <c r="F8" s="168"/>
    </row>
    <row r="9" spans="1:11">
      <c r="A9" s="166" t="s">
        <v>100</v>
      </c>
      <c r="B9" s="168" t="s">
        <v>101</v>
      </c>
      <c r="C9" s="169" t="s">
        <v>102</v>
      </c>
      <c r="D9" s="168" t="s">
        <v>103</v>
      </c>
      <c r="E9" s="168" t="s">
        <v>104</v>
      </c>
      <c r="F9" s="170" t="s">
        <v>105</v>
      </c>
    </row>
    <row r="10" spans="1:11">
      <c r="A10" s="167"/>
      <c r="B10" s="168"/>
      <c r="C10" s="169"/>
      <c r="D10" s="168"/>
      <c r="E10" s="168"/>
      <c r="F10" s="171"/>
    </row>
    <row r="11" spans="1:11">
      <c r="A11" s="166" t="s">
        <v>106</v>
      </c>
      <c r="B11" s="168" t="s">
        <v>107</v>
      </c>
      <c r="C11" s="169" t="s">
        <v>108</v>
      </c>
      <c r="D11" s="168" t="s">
        <v>109</v>
      </c>
      <c r="E11" s="168" t="s">
        <v>110</v>
      </c>
      <c r="F11" s="168" t="s">
        <v>111</v>
      </c>
    </row>
    <row r="12" spans="1:11">
      <c r="A12" s="167"/>
      <c r="B12" s="168"/>
      <c r="C12" s="168"/>
      <c r="D12" s="168"/>
      <c r="E12" s="168"/>
      <c r="F12" s="168"/>
    </row>
    <row r="16" spans="1:11">
      <c r="A16" s="159" t="s">
        <v>4</v>
      </c>
      <c r="B16" s="31">
        <v>4</v>
      </c>
      <c r="C16" s="31" t="s">
        <v>43</v>
      </c>
      <c r="D16" s="25">
        <f>+$D$21*B16</f>
        <v>4</v>
      </c>
      <c r="E16" s="26">
        <f>+$E$21*B16</f>
        <v>8</v>
      </c>
      <c r="F16" s="27">
        <f>+$F$21*B16</f>
        <v>12</v>
      </c>
      <c r="G16" s="27">
        <f>+$G$21*D16</f>
        <v>16</v>
      </c>
      <c r="H16" s="27">
        <v>16</v>
      </c>
      <c r="I16" s="27">
        <v>12</v>
      </c>
      <c r="J16" s="26">
        <v>8</v>
      </c>
      <c r="K16" s="25">
        <v>4</v>
      </c>
    </row>
    <row r="17" spans="1:11">
      <c r="A17" s="160"/>
      <c r="B17" s="31">
        <v>3</v>
      </c>
      <c r="C17" s="28" t="s">
        <v>39</v>
      </c>
      <c r="D17" s="25">
        <f>+$D$21*B17</f>
        <v>3</v>
      </c>
      <c r="E17" s="26">
        <f>+$E$21*B17</f>
        <v>6</v>
      </c>
      <c r="F17" s="26">
        <f>+$F$21*B17</f>
        <v>9</v>
      </c>
      <c r="G17" s="27">
        <f>+$G$21*D17</f>
        <v>12</v>
      </c>
      <c r="H17" s="27">
        <v>12</v>
      </c>
      <c r="I17" s="26">
        <v>9</v>
      </c>
      <c r="J17" s="26">
        <v>6</v>
      </c>
      <c r="K17" s="25">
        <v>3</v>
      </c>
    </row>
    <row r="18" spans="1:11">
      <c r="A18" s="160"/>
      <c r="B18" s="31">
        <v>2</v>
      </c>
      <c r="C18" s="31" t="s">
        <v>35</v>
      </c>
      <c r="D18" s="29">
        <f>+$D$21*B18</f>
        <v>2</v>
      </c>
      <c r="E18" s="25">
        <f>+$E$21*B18</f>
        <v>4</v>
      </c>
      <c r="F18" s="26">
        <f>+$F$21*B18</f>
        <v>6</v>
      </c>
      <c r="G18" s="26">
        <f>+$G$21*D18</f>
        <v>8</v>
      </c>
      <c r="H18" s="26">
        <v>8</v>
      </c>
      <c r="I18" s="26">
        <v>6</v>
      </c>
      <c r="J18" s="25">
        <v>4</v>
      </c>
      <c r="K18" s="29">
        <v>2</v>
      </c>
    </row>
    <row r="19" spans="1:11">
      <c r="A19" s="161"/>
      <c r="B19" s="31">
        <v>1</v>
      </c>
      <c r="C19" s="31" t="s">
        <v>31</v>
      </c>
      <c r="D19" s="29">
        <f>+$D$21*B19</f>
        <v>1</v>
      </c>
      <c r="E19" s="29">
        <f>+$E$21*B19</f>
        <v>2</v>
      </c>
      <c r="F19" s="25">
        <f>+$F$21*B19</f>
        <v>3</v>
      </c>
      <c r="G19" s="25">
        <f>+$G$21*D19</f>
        <v>4</v>
      </c>
      <c r="H19" s="25">
        <v>4</v>
      </c>
      <c r="I19" s="25">
        <v>3</v>
      </c>
      <c r="J19" s="29">
        <v>2</v>
      </c>
      <c r="K19" s="29">
        <v>1</v>
      </c>
    </row>
    <row r="20" spans="1:11">
      <c r="D20" s="1" t="s">
        <v>112</v>
      </c>
      <c r="E20" s="1" t="s">
        <v>113</v>
      </c>
      <c r="F20" s="1" t="s">
        <v>114</v>
      </c>
      <c r="G20" s="1" t="s">
        <v>115</v>
      </c>
      <c r="H20" s="1" t="s">
        <v>115</v>
      </c>
      <c r="I20" s="1" t="s">
        <v>114</v>
      </c>
      <c r="J20" s="1" t="s">
        <v>113</v>
      </c>
      <c r="K20" s="1" t="s">
        <v>112</v>
      </c>
    </row>
    <row r="21" spans="1:11">
      <c r="D21" s="1">
        <v>1</v>
      </c>
      <c r="E21" s="1">
        <v>2</v>
      </c>
      <c r="F21" s="1">
        <v>3</v>
      </c>
      <c r="G21" s="1">
        <v>4</v>
      </c>
      <c r="H21" s="1">
        <v>4</v>
      </c>
      <c r="I21" s="1">
        <v>3</v>
      </c>
      <c r="J21" s="1">
        <v>2</v>
      </c>
      <c r="K21" s="1">
        <v>1</v>
      </c>
    </row>
    <row r="22" spans="1:11">
      <c r="D22" s="162" t="s">
        <v>116</v>
      </c>
      <c r="E22" s="163"/>
      <c r="F22" s="163"/>
      <c r="G22" s="164"/>
      <c r="H22" s="162" t="s">
        <v>117</v>
      </c>
      <c r="I22" s="163"/>
      <c r="J22" s="163"/>
      <c r="K22" s="163"/>
    </row>
    <row r="23" spans="1:11">
      <c r="D23" s="165" t="s">
        <v>0</v>
      </c>
      <c r="E23" s="165"/>
      <c r="F23" s="165"/>
      <c r="G23" s="165"/>
      <c r="H23" s="165"/>
      <c r="I23" s="165"/>
      <c r="J23" s="165"/>
      <c r="K23" s="165"/>
    </row>
  </sheetData>
  <mergeCells count="34">
    <mergeCell ref="A3:A4"/>
    <mergeCell ref="F5:F6"/>
    <mergeCell ref="B2:B4"/>
    <mergeCell ref="C2:C4"/>
    <mergeCell ref="D2:D4"/>
    <mergeCell ref="E2:E4"/>
    <mergeCell ref="F2:F4"/>
    <mergeCell ref="A5:A6"/>
    <mergeCell ref="B5:B6"/>
    <mergeCell ref="C5:C6"/>
    <mergeCell ref="D5:D6"/>
    <mergeCell ref="E5:E6"/>
    <mergeCell ref="F9:F10"/>
    <mergeCell ref="A7:A8"/>
    <mergeCell ref="B7:B8"/>
    <mergeCell ref="C7:C8"/>
    <mergeCell ref="D7:D8"/>
    <mergeCell ref="E7:E8"/>
    <mergeCell ref="F7:F8"/>
    <mergeCell ref="A9:A10"/>
    <mergeCell ref="B9:B10"/>
    <mergeCell ref="C9:C10"/>
    <mergeCell ref="D9:D10"/>
    <mergeCell ref="E9:E10"/>
    <mergeCell ref="A16:A19"/>
    <mergeCell ref="D22:G22"/>
    <mergeCell ref="H22:K22"/>
    <mergeCell ref="D23:K23"/>
    <mergeCell ref="A11:A12"/>
    <mergeCell ref="B11:B12"/>
    <mergeCell ref="C11:C12"/>
    <mergeCell ref="D11:D12"/>
    <mergeCell ref="E11:E12"/>
    <mergeCell ref="F11:F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1:J11"/>
  <sheetViews>
    <sheetView workbookViewId="0">
      <selection activeCell="Q22" sqref="Q22"/>
    </sheetView>
  </sheetViews>
  <sheetFormatPr baseColWidth="10" defaultColWidth="10.7109375" defaultRowHeight="15"/>
  <cols>
    <col min="1" max="1" width="24.7109375" customWidth="1"/>
    <col min="2" max="2" width="30.85546875" customWidth="1"/>
    <col min="3" max="3" width="15.42578125" customWidth="1"/>
    <col min="4" max="4" width="7.140625" customWidth="1"/>
    <col min="5" max="5" width="15.42578125" customWidth="1"/>
    <col min="6" max="6" width="12.28515625" customWidth="1"/>
    <col min="7" max="7" width="17.85546875" customWidth="1"/>
    <col min="8" max="8" width="11" customWidth="1"/>
    <col min="9" max="9" width="8.5703125" bestFit="1" customWidth="1"/>
    <col min="10" max="10" width="12.5703125" bestFit="1" customWidth="1"/>
  </cols>
  <sheetData>
    <row r="1" spans="1:10">
      <c r="A1" s="32" t="s">
        <v>3</v>
      </c>
      <c r="B1" t="s">
        <v>118</v>
      </c>
    </row>
    <row r="2" spans="1:10">
      <c r="A2" s="32" t="s">
        <v>5</v>
      </c>
      <c r="B2" t="s">
        <v>118</v>
      </c>
    </row>
    <row r="4" spans="1:10">
      <c r="A4" s="32" t="s">
        <v>119</v>
      </c>
      <c r="B4" s="32" t="s">
        <v>120</v>
      </c>
    </row>
    <row r="5" spans="1:10">
      <c r="A5" s="32" t="s">
        <v>121</v>
      </c>
      <c r="B5" t="s">
        <v>26</v>
      </c>
      <c r="C5" t="s">
        <v>19</v>
      </c>
      <c r="D5" t="s">
        <v>16</v>
      </c>
      <c r="E5" t="s">
        <v>13</v>
      </c>
      <c r="F5" t="s">
        <v>6</v>
      </c>
      <c r="G5" t="s">
        <v>8</v>
      </c>
      <c r="H5" t="s">
        <v>122</v>
      </c>
      <c r="I5" t="s">
        <v>124</v>
      </c>
      <c r="J5" t="s">
        <v>123</v>
      </c>
    </row>
    <row r="6" spans="1:10">
      <c r="A6" s="3" t="s">
        <v>20</v>
      </c>
      <c r="B6" s="30">
        <v>2</v>
      </c>
      <c r="C6" s="30">
        <v>3</v>
      </c>
      <c r="D6" s="30">
        <v>1</v>
      </c>
      <c r="E6" s="30"/>
      <c r="F6" s="30">
        <v>3</v>
      </c>
      <c r="G6" s="30"/>
      <c r="H6" s="30"/>
      <c r="I6" s="30"/>
      <c r="J6" s="30">
        <v>9</v>
      </c>
    </row>
    <row r="7" spans="1:10">
      <c r="A7" s="3" t="s">
        <v>29</v>
      </c>
      <c r="B7" s="30"/>
      <c r="C7" s="30"/>
      <c r="D7" s="30">
        <v>1</v>
      </c>
      <c r="E7" s="30"/>
      <c r="F7" s="30"/>
      <c r="G7" s="30"/>
      <c r="H7" s="30"/>
      <c r="I7" s="30"/>
      <c r="J7" s="30">
        <v>1</v>
      </c>
    </row>
    <row r="8" spans="1:10">
      <c r="A8" s="3" t="s">
        <v>17</v>
      </c>
      <c r="B8" s="30"/>
      <c r="C8" s="30">
        <v>1</v>
      </c>
      <c r="D8" s="30">
        <v>4</v>
      </c>
      <c r="E8" s="30"/>
      <c r="F8" s="30"/>
      <c r="G8" s="30"/>
      <c r="H8" s="30"/>
      <c r="I8" s="30">
        <v>1</v>
      </c>
      <c r="J8" s="30">
        <v>6</v>
      </c>
    </row>
    <row r="9" spans="1:10">
      <c r="A9" s="3" t="s">
        <v>10</v>
      </c>
      <c r="B9" s="30">
        <v>1</v>
      </c>
      <c r="C9" s="30">
        <v>2</v>
      </c>
      <c r="D9" s="30"/>
      <c r="E9" s="30">
        <v>1</v>
      </c>
      <c r="F9" s="30"/>
      <c r="G9" s="30">
        <v>2</v>
      </c>
      <c r="H9" s="30"/>
      <c r="I9" s="30"/>
      <c r="J9" s="30">
        <v>6</v>
      </c>
    </row>
    <row r="10" spans="1:10">
      <c r="A10" s="3" t="s">
        <v>122</v>
      </c>
      <c r="B10" s="30"/>
      <c r="C10" s="30"/>
      <c r="D10" s="30"/>
      <c r="E10" s="30"/>
      <c r="F10" s="30"/>
      <c r="G10" s="30"/>
      <c r="H10" s="30"/>
      <c r="I10" s="30"/>
      <c r="J10" s="30"/>
    </row>
    <row r="11" spans="1:10">
      <c r="A11" s="3" t="s">
        <v>123</v>
      </c>
      <c r="B11" s="30">
        <v>3</v>
      </c>
      <c r="C11" s="30">
        <v>6</v>
      </c>
      <c r="D11" s="30">
        <v>6</v>
      </c>
      <c r="E11" s="30">
        <v>1</v>
      </c>
      <c r="F11" s="30">
        <v>3</v>
      </c>
      <c r="G11" s="30">
        <v>2</v>
      </c>
      <c r="H11" s="30"/>
      <c r="I11" s="30">
        <v>1</v>
      </c>
      <c r="J11" s="30">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filterMode="1">
    <tabColor rgb="FFFFC000"/>
    <outlinePr summaryBelow="0" summaryRight="0"/>
    <pageSetUpPr fitToPage="1"/>
  </sheetPr>
  <dimension ref="A1:J197"/>
  <sheetViews>
    <sheetView showGridLines="0" tabSelected="1" zoomScale="77" zoomScaleNormal="77" workbookViewId="0">
      <pane xSplit="2" ySplit="3" topLeftCell="C4" activePane="bottomRight" state="frozen"/>
      <selection pane="topRight" activeCell="C1" sqref="C1"/>
      <selection pane="bottomLeft" activeCell="A5" sqref="A5"/>
      <selection pane="bottomRight" activeCell="G189" sqref="G189"/>
    </sheetView>
  </sheetViews>
  <sheetFormatPr baseColWidth="10" defaultColWidth="11.42578125" defaultRowHeight="14.25"/>
  <cols>
    <col min="1" max="1" width="9.5703125" style="73" customWidth="1"/>
    <col min="2" max="2" width="75.5703125" style="113" customWidth="1"/>
    <col min="3" max="3" width="9" style="75" bestFit="1" customWidth="1"/>
    <col min="4" max="4" width="11" style="76" customWidth="1"/>
    <col min="5" max="5" width="18.140625" style="73" customWidth="1"/>
    <col min="6" max="6" width="22.5703125" style="73" customWidth="1"/>
    <col min="7" max="7" width="11.42578125" style="75" customWidth="1"/>
    <col min="8" max="8" width="18.5703125" style="38" bestFit="1" customWidth="1"/>
    <col min="9" max="9" width="20.28515625" style="38" customWidth="1"/>
    <col min="10" max="10" width="19.7109375" style="38" customWidth="1"/>
    <col min="11" max="16384" width="11.42578125" style="38"/>
  </cols>
  <sheetData>
    <row r="1" spans="1:7" s="35" customFormat="1">
      <c r="B1" s="36"/>
      <c r="C1" s="37"/>
      <c r="D1" s="37"/>
      <c r="E1" s="37"/>
      <c r="F1" s="37"/>
      <c r="G1" s="37"/>
    </row>
    <row r="2" spans="1:7" s="35" customFormat="1">
      <c r="B2" s="36"/>
      <c r="C2" s="37"/>
      <c r="D2" s="37"/>
      <c r="E2" s="37"/>
      <c r="F2" s="37"/>
      <c r="G2" s="37"/>
    </row>
    <row r="3" spans="1:7" s="40" customFormat="1" ht="15">
      <c r="A3" s="39" t="s">
        <v>170</v>
      </c>
      <c r="B3" s="39" t="s">
        <v>171</v>
      </c>
      <c r="C3" s="39" t="s">
        <v>163</v>
      </c>
      <c r="D3" s="39" t="s">
        <v>2</v>
      </c>
      <c r="E3" s="39" t="s">
        <v>162</v>
      </c>
      <c r="F3" s="39" t="s">
        <v>161</v>
      </c>
      <c r="G3" s="39" t="s">
        <v>160</v>
      </c>
    </row>
    <row r="4" spans="1:7" ht="15">
      <c r="A4" s="41">
        <v>1</v>
      </c>
      <c r="B4" s="53" t="s">
        <v>372</v>
      </c>
      <c r="C4" s="42"/>
      <c r="D4" s="43"/>
      <c r="E4" s="44"/>
      <c r="F4" s="45">
        <f>SUM(F5)</f>
        <v>450000</v>
      </c>
      <c r="G4" s="46">
        <f>SUM(G5)</f>
        <v>5.5642723233803647E-4</v>
      </c>
    </row>
    <row r="5" spans="1:7" ht="85.5">
      <c r="A5" s="47" t="str">
        <f>+[1]APU´S!D3</f>
        <v>1.1</v>
      </c>
      <c r="B5" s="102" t="str">
        <f>+APU´S!A5</f>
        <v>Instalación de cerramiento provisional en tela naranja con una altura de 2,1 m, y estructura en larguero común, concreto de 17.5 Mpa para fijación de estructura en madera común. Incluye suministro, transporte, instalación y desmonte de la tela, excavación manual en cualquier material, cargue, transporte y botada de material y todos los demás elementos necesarios para su correcta instalación.</v>
      </c>
      <c r="C5" s="47" t="str">
        <f>+APU´S!E3</f>
        <v>ml</v>
      </c>
      <c r="D5" s="48">
        <v>15</v>
      </c>
      <c r="E5" s="49">
        <f>+APU´S!D22</f>
        <v>30000</v>
      </c>
      <c r="F5" s="49">
        <f>E5*D5</f>
        <v>450000</v>
      </c>
      <c r="G5" s="50">
        <f>F5/$F$181</f>
        <v>5.5642723233803647E-4</v>
      </c>
    </row>
    <row r="6" spans="1:7" ht="15">
      <c r="A6" s="41">
        <v>2</v>
      </c>
      <c r="B6" s="53" t="s">
        <v>371</v>
      </c>
      <c r="C6" s="42"/>
      <c r="D6" s="43"/>
      <c r="E6" s="44"/>
      <c r="F6" s="45">
        <f>SUM(F7:F10)</f>
        <v>3027375</v>
      </c>
      <c r="G6" s="46">
        <f>SUM(G7:G10)</f>
        <v>3.7433642055541404E-3</v>
      </c>
    </row>
    <row r="7" spans="1:7" ht="42.75">
      <c r="A7" s="47" t="str">
        <f>+[1]APU´S!D26</f>
        <v>2.1</v>
      </c>
      <c r="B7" s="102" t="str">
        <f>+APU´S!A28</f>
        <v>Retiro de canoas, ruanas, bajantes y tuberias. Incluye el cargue, transporte, botada de escombros en botaderos oficiales, recuperacion de los materiales aprovechables y su transporte hasta donde se indique.</v>
      </c>
      <c r="C7" s="47" t="str">
        <f>+APU´S!E26</f>
        <v>ml</v>
      </c>
      <c r="D7" s="52">
        <f>7.3+5.35</f>
        <v>12.649999999999999</v>
      </c>
      <c r="E7" s="49">
        <f>+APU´S!D42</f>
        <v>12500</v>
      </c>
      <c r="F7" s="49">
        <f>E7*D7</f>
        <v>158124.99999999997</v>
      </c>
      <c r="G7" s="50">
        <f>F7/$F$181</f>
        <v>1.9552234691878225E-4</v>
      </c>
    </row>
    <row r="8" spans="1:7" ht="57">
      <c r="A8" s="47" t="str">
        <f>+[1]APU´S!D46</f>
        <v>2.2</v>
      </c>
      <c r="B8" s="110" t="str">
        <f>+APU´S!A48</f>
        <v>Retiro de puertas (marco y ala) metalicas, en aluminio, en madera o puerta reja. Incluye el retiro, cargue, transporte, botada de escombros y recuperacion de los materiales aprovechables y su transporte hasta donde se indique. Dimensiones variables.</v>
      </c>
      <c r="C8" s="47" t="str">
        <f>+APU´S!E46</f>
        <v>Unidad</v>
      </c>
      <c r="D8" s="52">
        <v>2</v>
      </c>
      <c r="E8" s="49">
        <f>+APU´S!D62</f>
        <v>30000</v>
      </c>
      <c r="F8" s="49">
        <f t="shared" ref="F8:F10" si="0">E8*D8</f>
        <v>60000</v>
      </c>
      <c r="G8" s="50">
        <f>F8/$F$181</f>
        <v>7.4190297645071533E-5</v>
      </c>
    </row>
    <row r="9" spans="1:7" ht="57">
      <c r="A9" s="47" t="str">
        <f>+[1]APU´S!D66</f>
        <v>2.3</v>
      </c>
      <c r="B9" s="110" t="str">
        <f>+APU´S!A68</f>
        <v>Retiro de ventanas y puertas vidrieras con vidrio, metalicas, en aluminio, en madera o ventana reja. Incluye el retiro, cargue, transporte, botada de escombros y recuperacion de los materiales aprovechables y su transporte hasta donde se indique. Dimensiones variables.</v>
      </c>
      <c r="C9" s="47" t="str">
        <f>+APU´S!E66</f>
        <v>Unidad</v>
      </c>
      <c r="D9" s="52">
        <v>2</v>
      </c>
      <c r="E9" s="49">
        <f>+APU´S!D82</f>
        <v>30000</v>
      </c>
      <c r="F9" s="49">
        <f t="shared" ref="F9" si="1">E9*D9</f>
        <v>60000</v>
      </c>
      <c r="G9" s="50">
        <f>F9/$F$181</f>
        <v>7.4190297645071533E-5</v>
      </c>
    </row>
    <row r="10" spans="1:7" ht="85.5">
      <c r="A10" s="47" t="str">
        <f>+[1]APU´S!D86</f>
        <v>2.4</v>
      </c>
      <c r="B10" s="102" t="str">
        <f>+APU´S!A88</f>
        <v>Retiro de cubierta en teja de barro, asbesto - cemento, teja plastica o teja similar. Incluye cargue, transporte, botada o recuperacion de alfardas y soleras,  teja de barro, corte de madera, desmonte de tablilla, desmonte de alfardas, desmonte de cargueras, cargue, transporte y botada de escombros en botaderos oficiales, recuperacion de los materiales aprovechables o su transporte hasta el sitio que se indique.</v>
      </c>
      <c r="C10" s="47" t="str">
        <f>+APU´S!E86</f>
        <v>m2</v>
      </c>
      <c r="D10" s="52">
        <f>35.76+42.79</f>
        <v>78.55</v>
      </c>
      <c r="E10" s="49">
        <f>+APU´S!D102</f>
        <v>35000</v>
      </c>
      <c r="F10" s="49">
        <f t="shared" si="0"/>
        <v>2749250</v>
      </c>
      <c r="G10" s="50">
        <f>F10/$F$181</f>
        <v>3.3994612633452153E-3</v>
      </c>
    </row>
    <row r="11" spans="1:7" ht="15">
      <c r="A11" s="41">
        <v>3</v>
      </c>
      <c r="B11" s="53" t="s">
        <v>370</v>
      </c>
      <c r="C11" s="42"/>
      <c r="D11" s="43"/>
      <c r="E11" s="44"/>
      <c r="F11" s="45">
        <f>SUM(F12:F14)</f>
        <v>1568725</v>
      </c>
      <c r="G11" s="46">
        <f>SUM(G12:G14)</f>
        <v>1.9397362445544143E-3</v>
      </c>
    </row>
    <row r="12" spans="1:7" ht="99.75">
      <c r="A12" s="47" t="str">
        <f>+[1]APU´S!D106</f>
        <v>3.1</v>
      </c>
      <c r="B12" s="102" t="str">
        <f>+APU´S!A108</f>
        <v>Demolicion de andenes o pisos, cargue, transporte y botada de escombros de espesores variables y acabados varables. Incluye retiro de cordones, retiro de enchape (baldosa, baldosin, forros en arenon, madera, vinilo, granito esmerilado, concreto, gres, entre otros), placa de concreto si existe, entresuelo de recebo. Incluye corte con maquina de disco segun trazado  compresor neumatico con martillo, ademas recuperacion de los materiales aprovechables o su transporte hasta donde se indique.</v>
      </c>
      <c r="C12" s="47" t="str">
        <f>+APU´S!E106</f>
        <v>m2</v>
      </c>
      <c r="D12" s="52">
        <f>(6.97*3.33)+(6.49*0.6)+(4.97*0.4)</f>
        <v>29.092100000000002</v>
      </c>
      <c r="E12" s="49">
        <f>+APU´S!D123</f>
        <v>30000</v>
      </c>
      <c r="F12" s="49">
        <f>E12*D12</f>
        <v>872763.00000000012</v>
      </c>
      <c r="G12" s="50">
        <f>F12/$F$181</f>
        <v>1.0791757790600931E-3</v>
      </c>
    </row>
    <row r="13" spans="1:7" ht="85.5">
      <c r="A13" s="47" t="str">
        <f>+[1]APU´S!D127</f>
        <v>3.2</v>
      </c>
      <c r="B13" s="102" t="str">
        <f>+APU´S!A129</f>
        <v>Demolicion de mamposteria en ladrillo o en concreto de cualquier espesor. Incluye cargue, transporte y botada de escombros en botaderos oficiales, demolicion de revoques y enchapes aplicados en el muro a demoler e instalaciones embebidas, ademas recuperacion de materiales aprovechables o su transporte hasta donde se indique, se debe usar cortadora para garantizar que los filetes de la demolicion queden ortogonales.</v>
      </c>
      <c r="C13" s="47" t="str">
        <f>+APU´S!E127</f>
        <v>m2</v>
      </c>
      <c r="D13" s="52">
        <f>+(4.97*3.2)+(2.26*3.63)</f>
        <v>24.107799999999997</v>
      </c>
      <c r="E13" s="49">
        <f>+APU´S!D144</f>
        <v>25000</v>
      </c>
      <c r="F13" s="49">
        <f>E13*D13</f>
        <v>602694.99999999988</v>
      </c>
      <c r="G13" s="50">
        <f>F13/$F$181</f>
        <v>7.4523535731993971E-4</v>
      </c>
    </row>
    <row r="14" spans="1:7" ht="71.25">
      <c r="A14" s="47" t="str">
        <f>+[1]APU´S!D148</f>
        <v>3.3</v>
      </c>
      <c r="B14" s="102" t="str">
        <f>+APU´S!A150</f>
        <v>Demolicion de sobrecimiento en bloque de concreto de cualquier espesor. Incluye la demolicion del concreto de inyeccion, revoques y enchapes aplicados en el muro a demoler e instalaciones embebidas, cargue, transporte y botada de escombros en botaderos oficiales, ademas recuperacion de materiales aprovechables o su transporte hasta donde se indique.</v>
      </c>
      <c r="C14" s="47" t="str">
        <f>+APU´S!E148</f>
        <v>m2</v>
      </c>
      <c r="D14" s="52">
        <f>+(4.97+2.26)*0.43</f>
        <v>3.1088999999999998</v>
      </c>
      <c r="E14" s="49">
        <f>+APU´S!D165</f>
        <v>30000</v>
      </c>
      <c r="F14" s="49">
        <f t="shared" ref="F14" si="2">E14*D14</f>
        <v>93267</v>
      </c>
      <c r="G14" s="50">
        <f>F14/$F$181</f>
        <v>1.1532510817438145E-4</v>
      </c>
    </row>
    <row r="15" spans="1:7" ht="15">
      <c r="A15" s="41">
        <v>4</v>
      </c>
      <c r="B15" s="53" t="s">
        <v>369</v>
      </c>
      <c r="C15" s="42"/>
      <c r="D15" s="43"/>
      <c r="E15" s="44"/>
      <c r="F15" s="45">
        <f>SUM(F16:F16)</f>
        <v>772140</v>
      </c>
      <c r="G15" s="46">
        <f>SUM(G16:G16)</f>
        <v>9.5475494039442557E-4</v>
      </c>
    </row>
    <row r="16" spans="1:7" ht="57">
      <c r="A16" s="47" t="str">
        <f>+[1]APU´S!D169</f>
        <v>4.1</v>
      </c>
      <c r="B16" s="102" t="str">
        <f>+APU´S!A171</f>
        <v>Excavacion manual de material heterogeneo de 0-2m. Bajo cualquier grado de humedad. Incluye roca descompuesta, bolas de roca, cargue, transporte y botada en boatderos oficiales del material proveniente de la excavacion o en el sitio donde se indique. No incluye entibado.</v>
      </c>
      <c r="C16" s="47" t="str">
        <f>+APU´S!E169</f>
        <v>m3</v>
      </c>
      <c r="D16" s="52">
        <f>(6.49*0.8*1.2)+(4.97*0.3*1)</f>
        <v>7.7214</v>
      </c>
      <c r="E16" s="49">
        <f>+APU´S!D186</f>
        <v>100000</v>
      </c>
      <c r="F16" s="49">
        <f>E16*D16</f>
        <v>772140</v>
      </c>
      <c r="G16" s="50">
        <f>F16/$F$181</f>
        <v>9.5475494039442557E-4</v>
      </c>
    </row>
    <row r="17" spans="1:7" s="88" customFormat="1" ht="15">
      <c r="A17" s="41">
        <v>5</v>
      </c>
      <c r="B17" s="111" t="s">
        <v>368</v>
      </c>
      <c r="C17" s="85"/>
      <c r="D17" s="85"/>
      <c r="E17" s="86"/>
      <c r="F17" s="87">
        <f>SUM(F18:F19)</f>
        <v>920294</v>
      </c>
      <c r="G17" s="74">
        <f>SUM(G18:G19)</f>
        <v>1.1379480963495578E-3</v>
      </c>
    </row>
    <row r="18" spans="1:7" ht="57">
      <c r="A18" s="47" t="str">
        <f>+[1]APU´S!D190</f>
        <v>5.1</v>
      </c>
      <c r="B18" s="102" t="str">
        <f>+APU´S!A192</f>
        <v>Llenos en arenilla, compctados mecanicamente hasta obtener una densidad del 98% de la maxima obtenida en el ensayo del proctor modificado. Incluye el suministro,transporte y colocacion de la arenilla, la compactacion de la misma y el transporte interno, su medida sera en sitio, ya compactada.</v>
      </c>
      <c r="C18" s="47" t="str">
        <f>+APU´S!E190</f>
        <v>m3</v>
      </c>
      <c r="D18" s="52">
        <f>(6.49*0.8*0.2)+(4.97*0.2*0.3)</f>
        <v>1.3366</v>
      </c>
      <c r="E18" s="49">
        <f>+APU´S!D207</f>
        <v>90000</v>
      </c>
      <c r="F18" s="49">
        <f t="shared" ref="F18:F19" si="3">E18*D18</f>
        <v>120294</v>
      </c>
      <c r="G18" s="50">
        <f>F18/$F$181</f>
        <v>1.4874412774860393E-4</v>
      </c>
    </row>
    <row r="19" spans="1:7" ht="42.75">
      <c r="A19" s="47" t="str">
        <f>+[1]APU´S!D211</f>
        <v>5.2</v>
      </c>
      <c r="B19" s="102" t="str">
        <f>+APU´S!A213</f>
        <v>Cargue, transporte y botada de escombros o material resultante de la excavacion. Incluye el cargue, repleo, transporte interno y externo y botada de material tipo escombros en botaderos oficiales o en el sitio donde se indique.</v>
      </c>
      <c r="C19" s="47" t="str">
        <f>+APU´S!E211</f>
        <v>m3</v>
      </c>
      <c r="D19" s="52">
        <v>10</v>
      </c>
      <c r="E19" s="49">
        <f>+APU´S!D227</f>
        <v>80000</v>
      </c>
      <c r="F19" s="49">
        <f t="shared" si="3"/>
        <v>800000</v>
      </c>
      <c r="G19" s="50">
        <f>F19/$F$181</f>
        <v>9.8920396860095391E-4</v>
      </c>
    </row>
    <row r="20" spans="1:7" ht="15">
      <c r="A20" s="41">
        <v>6</v>
      </c>
      <c r="B20" s="53" t="s">
        <v>367</v>
      </c>
      <c r="C20" s="42"/>
      <c r="D20" s="43"/>
      <c r="E20" s="44"/>
      <c r="F20" s="45">
        <f>SUM(F21:F28)</f>
        <v>8080700</v>
      </c>
      <c r="G20" s="46">
        <f>SUM(G21:G28)</f>
        <v>9.9918256363421588E-3</v>
      </c>
    </row>
    <row r="21" spans="1:7" ht="71.25">
      <c r="A21" s="47" t="str">
        <f>+[1]APU´S!D231</f>
        <v>6.1</v>
      </c>
      <c r="B21" s="102" t="str">
        <f>+APU´S!A233</f>
        <v>Suministro, transporte y colocacion de concreto de 3000psi (21MPa) para vigas de fundacion de 0,30x0,30m. Incluye transporte interno (vertical y horizontal y en las zonas aferentes dentro de la obra), proteccion, curado y todos los demas elementos necesarios para su correcta construccion, no incluye refuerzo.</v>
      </c>
      <c r="C21" s="47" t="str">
        <f>+APU´S!E231</f>
        <v>m3</v>
      </c>
      <c r="D21" s="52">
        <f>4.97*0.3*0.3</f>
        <v>0.44729999999999998</v>
      </c>
      <c r="E21" s="49">
        <f>+APU´S!D248</f>
        <v>500000</v>
      </c>
      <c r="F21" s="49">
        <f t="shared" ref="F21:F23" si="4">E21*D21</f>
        <v>223650</v>
      </c>
      <c r="G21" s="50">
        <f t="shared" ref="G21:G28" si="5">F21/$F$181</f>
        <v>2.7654433447200417E-4</v>
      </c>
    </row>
    <row r="22" spans="1:7" ht="85.5">
      <c r="A22" s="47" t="str">
        <f>+[1]APU´S!D252</f>
        <v>6.2</v>
      </c>
      <c r="B22" s="102" t="str">
        <f>+APU´S!A254</f>
        <v>Suministro, transporte y colocacion de concreto de 3000psi (21MPa) para vigas aereas para amarre de mamposteria de cualquier dimensión. Incluye transporte interno (vertical y horizontal y en las zonas aferentes dentro de la obra), armado y desarmado de la obra falsa y formaleta completa, proteccion, curado y todos los demas elementos necesarios para su correcta construccion, no incluye refuerzo.</v>
      </c>
      <c r="C22" s="47" t="str">
        <f>+APU´S!E252</f>
        <v>m3</v>
      </c>
      <c r="D22" s="52">
        <f>+((0.74+7.81)*0.2)+(7.81*0.1)</f>
        <v>2.4910000000000001</v>
      </c>
      <c r="E22" s="49">
        <f>+APU´S!D272</f>
        <v>550000</v>
      </c>
      <c r="F22" s="49">
        <f t="shared" si="4"/>
        <v>1370050</v>
      </c>
      <c r="G22" s="50">
        <f t="shared" si="5"/>
        <v>1.6940736214771709E-3</v>
      </c>
    </row>
    <row r="23" spans="1:7" ht="75.75" customHeight="1">
      <c r="A23" s="47" t="str">
        <f>+[1]APU´S!D276</f>
        <v>6.3</v>
      </c>
      <c r="B23" s="102" t="str">
        <f>+APU´S!A278</f>
        <v>Suministro, transporte y colocacion de concreto de 3000psi (21MPa) para andenes o pisos a la vista. Incluye transporte interno (vertical y horizontal y en las zonas aferentes dentro de la obra), armado y desarmado de la obra falsa y formaleta completa, proteccion, curado y todos los demas elementos necesarios para su correcta construccion, no incluye refuerzo.</v>
      </c>
      <c r="C23" s="47" t="str">
        <f>+APU´S!E276</f>
        <v>m3</v>
      </c>
      <c r="D23" s="52">
        <f>(40*0.1)</f>
        <v>4</v>
      </c>
      <c r="E23" s="49">
        <f>+APU´S!D296</f>
        <v>520000</v>
      </c>
      <c r="F23" s="49">
        <f t="shared" si="4"/>
        <v>2080000</v>
      </c>
      <c r="G23" s="50">
        <f t="shared" si="5"/>
        <v>2.5719303183624801E-3</v>
      </c>
    </row>
    <row r="24" spans="1:7" ht="71.25">
      <c r="A24" s="47" t="str">
        <f>+[1]APU´S!D300</f>
        <v>6.4</v>
      </c>
      <c r="B24" s="102" t="str">
        <f>+APU´S!A302</f>
        <v>Suministro, transporte y colocacion de concreto de 3000psi (21MPa) para dinteles o sillares de cualquier dimensión. Incluye transporte interno (vertical y horizontal y en las zonas aferentes dentro de la obra), armado y desarmado de la obra falsa y formaleta completa, proteccion, curado y todos los demas elementos necesarios para su correcta construccion, no incluye refuerzo.</v>
      </c>
      <c r="C24" s="47" t="str">
        <f>+APU´S!E300</f>
        <v>ml</v>
      </c>
      <c r="D24" s="52">
        <f>2+1.3+1.3+1.3+2</f>
        <v>7.8999999999999995</v>
      </c>
      <c r="E24" s="49">
        <f>+APU´S!D320</f>
        <v>100000</v>
      </c>
      <c r="F24" s="49">
        <f t="shared" ref="F24:F27" si="6">E24*D24</f>
        <v>790000</v>
      </c>
      <c r="G24" s="50">
        <f t="shared" si="5"/>
        <v>9.7683891899344195E-4</v>
      </c>
    </row>
    <row r="25" spans="1:7" ht="85.5">
      <c r="A25" s="47" t="str">
        <f>+[1]APU´S!D324</f>
        <v>6.5</v>
      </c>
      <c r="B25" s="102" t="str">
        <f>+APU´S!A326</f>
        <v>Suministro, transporte y colocacion de grouting en concreto (17,5MPa) para elementos no estructurales (dovelas, cintas, viguetas, entre otros). Incluye transporte interno (vertical y horizontal y en las zonas aferentes dentro de la obra), armado y desarmado de la obra falsa y formaleta completa, proteccion, curado y todos los demas elementos necesarios para su correcta construccion, no incluye refuerzo.</v>
      </c>
      <c r="C25" s="47" t="str">
        <f>+APU´S!E324</f>
        <v>m3</v>
      </c>
      <c r="D25" s="52">
        <v>1.36</v>
      </c>
      <c r="E25" s="49">
        <f>+APU´S!D344</f>
        <v>600000</v>
      </c>
      <c r="F25" s="49">
        <f t="shared" si="6"/>
        <v>816000.00000000012</v>
      </c>
      <c r="G25" s="50">
        <f t="shared" si="5"/>
        <v>1.008988047972973E-3</v>
      </c>
    </row>
    <row r="26" spans="1:7" ht="90" customHeight="1">
      <c r="A26" s="47" t="str">
        <f>+[1]APU´S!D348</f>
        <v>6.6</v>
      </c>
      <c r="B26" s="102" t="str">
        <f>+APU´S!A350</f>
        <v>Anclaje químico estructural sobre muro pantalla de concreto, formado por barra corrugada N° 3 de diámetro y 65-70 cm de longitud de acero Grado 60 (fy=4200 kg/cm²), anclada 15-20 cm, fijada con Anclaje epoxico RE-500 Hilti o equivalente, Incluye espieral N°2 paso 35 mm (3 vueltas), perforación de concreto o estructura, limpieza, botada de escombros y todo lo necesario para su correcta instalación y funcionamiento.</v>
      </c>
      <c r="C26" s="47" t="str">
        <f>+APU´S!E348</f>
        <v>Unidad</v>
      </c>
      <c r="D26" s="52">
        <v>15</v>
      </c>
      <c r="E26" s="49">
        <f>+APU´S!D364</f>
        <v>15000</v>
      </c>
      <c r="F26" s="49">
        <f t="shared" si="6"/>
        <v>225000</v>
      </c>
      <c r="G26" s="50">
        <f t="shared" si="5"/>
        <v>2.7821361616901823E-4</v>
      </c>
    </row>
    <row r="27" spans="1:7" ht="85.5">
      <c r="A27" s="47" t="str">
        <f>+[1]APU´S!D368</f>
        <v>6.7</v>
      </c>
      <c r="B27" s="102" t="str">
        <f>+APU´S!A370</f>
        <v>Suministro, transporte y colocacion de concreto de 3000psi (21MPa) para carcamo. Incluye transporte interno (vertical y horizontal y en las zonas aferentes dentro de la obra), armado y desarmado de la obra falsa y formaleta completa en super "T", proteccion, curado, malla electrosoldada D - 50 y todos los demas elementos necesarios para su correcta construccion, no incluye refuerzo.</v>
      </c>
      <c r="C27" s="47" t="str">
        <f>+APU´S!E368</f>
        <v>ml</v>
      </c>
      <c r="D27" s="52">
        <v>7.4</v>
      </c>
      <c r="E27" s="49">
        <f>+APU´S!D389</f>
        <v>190000</v>
      </c>
      <c r="F27" s="49">
        <f t="shared" si="6"/>
        <v>1406000</v>
      </c>
      <c r="G27" s="50">
        <f t="shared" si="5"/>
        <v>1.7385259748161762E-3</v>
      </c>
    </row>
    <row r="28" spans="1:7" ht="28.5">
      <c r="A28" s="47" t="str">
        <f>+[1]APU´S!D393</f>
        <v>6.8</v>
      </c>
      <c r="B28" s="102" t="str">
        <f>+APU´S!A395</f>
        <v>Suministro, transporte e instalacion de de concreto de 3000psi (21Mpa) para pedestal de gabinetes, medidas 0,1m de alto x 0,3m de ancho</v>
      </c>
      <c r="C28" s="47" t="str">
        <f>+APU´S!E393</f>
        <v>ml</v>
      </c>
      <c r="D28" s="52">
        <f>6.5*2</f>
        <v>13</v>
      </c>
      <c r="E28" s="49">
        <f>+APU´S!D413</f>
        <v>90000</v>
      </c>
      <c r="F28" s="49">
        <f t="shared" ref="F28" si="7">E28*D28</f>
        <v>1170000</v>
      </c>
      <c r="G28" s="50">
        <f t="shared" si="5"/>
        <v>1.446710804078895E-3</v>
      </c>
    </row>
    <row r="29" spans="1:7" ht="15">
      <c r="A29" s="41">
        <v>7</v>
      </c>
      <c r="B29" s="53" t="s">
        <v>366</v>
      </c>
      <c r="C29" s="42"/>
      <c r="D29" s="43"/>
      <c r="E29" s="44"/>
      <c r="F29" s="45">
        <f>SUM(F30:F31)</f>
        <v>4356277.75</v>
      </c>
      <c r="G29" s="46">
        <f>SUM(G30:G31)</f>
        <v>5.3865590482850426E-3</v>
      </c>
    </row>
    <row r="30" spans="1:7" ht="57">
      <c r="A30" s="47" t="str">
        <f>+[1]APU´S!D417</f>
        <v>7.1</v>
      </c>
      <c r="B30" s="102" t="str">
        <f>+APU´S!A419</f>
        <v>Suministro, transporte e instalacion de acero de refuerzo figurado FY=420MPa - 60000psi, corrugado. Incluye transporte con descarga, transporte interno, alambre de amarre, certificado y todos los elementos necesarios para su correcta instalacion, según diseño y recomendaciones estructurales.</v>
      </c>
      <c r="C30" s="47" t="str">
        <f>+APU´S!E417</f>
        <v>kg</v>
      </c>
      <c r="D30" s="48">
        <f>422.5*1.1</f>
        <v>464.75000000000006</v>
      </c>
      <c r="E30" s="49">
        <f>+APU´S!D433</f>
        <v>8000</v>
      </c>
      <c r="F30" s="49">
        <f>E30*D30</f>
        <v>3718000.0000000005</v>
      </c>
      <c r="G30" s="50">
        <f>F30/$F$181</f>
        <v>4.5973254440729331E-3</v>
      </c>
    </row>
    <row r="31" spans="1:7" ht="28.5">
      <c r="A31" s="47" t="str">
        <f>+[1]APU´S!D437</f>
        <v>7.2</v>
      </c>
      <c r="B31" s="102" t="str">
        <f>+APU´S!A439</f>
        <v>Suministro, transporte e instalacion de malla electrosoldada tipo D - 84. Incluye todos los elementos necesarios para su correcta instalacion.</v>
      </c>
      <c r="C31" s="47" t="str">
        <f>+APU´S!E437</f>
        <v>m2</v>
      </c>
      <c r="D31" s="48">
        <f>(6.97*3.33)</f>
        <v>23.210100000000001</v>
      </c>
      <c r="E31" s="49">
        <f>+APU´S!D453</f>
        <v>27500</v>
      </c>
      <c r="F31" s="49">
        <f t="shared" ref="F31" si="8">E31*D31</f>
        <v>638277.75</v>
      </c>
      <c r="G31" s="50">
        <f>F31/$F$181</f>
        <v>7.8923360421210935E-4</v>
      </c>
    </row>
    <row r="32" spans="1:7" ht="15">
      <c r="A32" s="41">
        <v>8</v>
      </c>
      <c r="B32" s="53" t="s">
        <v>365</v>
      </c>
      <c r="C32" s="42"/>
      <c r="D32" s="43"/>
      <c r="E32" s="44"/>
      <c r="F32" s="45">
        <f>SUM(F33:F36)</f>
        <v>3402825.5</v>
      </c>
      <c r="G32" s="46">
        <f>SUM(G33:G36)</f>
        <v>4.2076106113206561E-3</v>
      </c>
    </row>
    <row r="33" spans="1:7" ht="85.5">
      <c r="A33" s="47" t="str">
        <f>+[1]APU´S!D457</f>
        <v>8.1</v>
      </c>
      <c r="B33" s="102" t="str">
        <f>+APU´S!A459</f>
        <v>Construccion de mamposteria en bloque de concreto 13MPa para sobrecimiento, de 0,12x0,20x0,40m. Incluye suministro y transporte del bloque, mortero de pega, trabas, columnas, machones, cuchillas, buitrones (para bajantes de redes en general), remates de enrases, encorozados, aticos y chapas necesarias por detalles de construccion. todos los cortes seran realizados a maquina.</v>
      </c>
      <c r="C33" s="47" t="str">
        <f>+APU´S!E457</f>
        <v>m2</v>
      </c>
      <c r="D33" s="52">
        <f>4.97*0.45</f>
        <v>2.2364999999999999</v>
      </c>
      <c r="E33" s="49">
        <f>+APU´S!D474</f>
        <v>75000</v>
      </c>
      <c r="F33" s="49">
        <f>E33*D33</f>
        <v>167737.5</v>
      </c>
      <c r="G33" s="50">
        <f>F33/$F$181</f>
        <v>2.0740825085400311E-4</v>
      </c>
    </row>
    <row r="34" spans="1:7" ht="71.25">
      <c r="A34" s="47" t="str">
        <f>+[1]APU´S!D478</f>
        <v>8.2</v>
      </c>
      <c r="B34" s="102" t="str">
        <f>+APU´S!A480</f>
        <v>Construccion de mamposteria en ladrillo de 0,12x0,20x0,40m. Incluye suministro y transporte del ladrillo, mortero de pega, trabas, machones, cuchillas, buitrones (para bajantes de redes en general), remates de enrases, encorozados, aticos y chapas necesarias por detalles de construccion. todos los cortes seran realizados a maquina.</v>
      </c>
      <c r="C34" s="47" t="str">
        <f>+APU´S!E478</f>
        <v>m2</v>
      </c>
      <c r="D34" s="52">
        <f>(4.97*3.12)+(35.9*0.6)</f>
        <v>37.046399999999998</v>
      </c>
      <c r="E34" s="49">
        <f>+APU´S!D495</f>
        <v>45000</v>
      </c>
      <c r="F34" s="49">
        <f t="shared" ref="F34" si="9">E34*D34</f>
        <v>1667088</v>
      </c>
      <c r="G34" s="50">
        <f>F34/$F$181</f>
        <v>2.0613625820087838E-3</v>
      </c>
    </row>
    <row r="35" spans="1:7" ht="118.5" customHeight="1">
      <c r="A35" s="47" t="str">
        <f>+[1]APU´S!D499</f>
        <v>8.3</v>
      </c>
      <c r="B35" s="102" t="str">
        <f>+APU´S!A501</f>
        <v>Construccion de juntas de dilatacion entre mamposteria y elementos estructurales y no estructurales, entre concreto nuevo y existente. Incluye suministro, transporte e instalacion de varilla de espuma de polietileno tipo sellalon, sikarod o equivalente, aplicación de masilla elastica sellante y adhesiva con base en poliuretano tipo sikaflx-1A o equivalente, junta maxima de 20mm de ancho, color similar al muro, ademas de todo lo necesario para su correcta construccion. Se deben seguir todas las especificaciones y recomendaciones de los fabricantes de los materiales.</v>
      </c>
      <c r="C35" s="47" t="str">
        <f>+APU´S!E499</f>
        <v>ml</v>
      </c>
      <c r="D35" s="52">
        <v>20</v>
      </c>
      <c r="E35" s="49">
        <f>+APU´S!D515</f>
        <v>10000</v>
      </c>
      <c r="F35" s="49">
        <f t="shared" ref="F35" si="10">E35*D35</f>
        <v>200000</v>
      </c>
      <c r="G35" s="50">
        <f>F35/$F$181</f>
        <v>2.4730099215023848E-4</v>
      </c>
    </row>
    <row r="36" spans="1:7" ht="28.5">
      <c r="A36" s="47" t="str">
        <f>+[1]APU´S!D519</f>
        <v>8.4</v>
      </c>
      <c r="B36" s="102" t="str">
        <f>+APU´S!A521</f>
        <v>Instalacion de lagrimal prefabricado de 0,30x0,50m. Incluye suministro y transporte del elemento, mortero de pega y revite.</v>
      </c>
      <c r="C36" s="47" t="str">
        <f>+APU´S!E519</f>
        <v>ml</v>
      </c>
      <c r="D36" s="52">
        <v>34.200000000000003</v>
      </c>
      <c r="E36" s="49">
        <f>+APU´S!D536</f>
        <v>40000</v>
      </c>
      <c r="F36" s="49">
        <f t="shared" ref="F36" si="11">E36*D36</f>
        <v>1368000</v>
      </c>
      <c r="G36" s="50">
        <f>F36/$F$181</f>
        <v>1.691538786307631E-3</v>
      </c>
    </row>
    <row r="37" spans="1:7" ht="15">
      <c r="A37" s="41">
        <v>9</v>
      </c>
      <c r="B37" s="53" t="s">
        <v>364</v>
      </c>
      <c r="C37" s="42"/>
      <c r="D37" s="43"/>
      <c r="E37" s="44"/>
      <c r="F37" s="45">
        <f>SUM(F38:F40)</f>
        <v>3997082.8</v>
      </c>
      <c r="G37" s="46">
        <f>SUM(G38:G40)</f>
        <v>4.9424127107332658E-3</v>
      </c>
    </row>
    <row r="38" spans="1:7" ht="42.75">
      <c r="A38" s="47" t="str">
        <f>+[1]APU´S!D540</f>
        <v>9.1</v>
      </c>
      <c r="B38" s="102" t="str">
        <f>+APU´S!A542</f>
        <v>Colocacion de revoque con mortero 1:4 en muros. Incluye suministro, transporte e instalacion de los materiales, fajas, filetes y ranuras y todos los elementos necesarios para su correcta construccion.</v>
      </c>
      <c r="C38" s="47" t="str">
        <f>+APU´S!E540</f>
        <v>m2</v>
      </c>
      <c r="D38" s="48">
        <v>34.799999999999997</v>
      </c>
      <c r="E38" s="49">
        <f>+APU´S!D558</f>
        <v>25000</v>
      </c>
      <c r="F38" s="49">
        <f>E38*D38</f>
        <v>869999.99999999988</v>
      </c>
      <c r="G38" s="50">
        <f>F38/$F$181</f>
        <v>1.075759315853537E-3</v>
      </c>
    </row>
    <row r="39" spans="1:7" ht="99.75">
      <c r="A39" s="47" t="str">
        <f>+[1]APU´S!D562</f>
        <v>9.2</v>
      </c>
      <c r="B39" s="102" t="str">
        <f>+APU´S!A564</f>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adecuación de la superficie a intervenir hasta obtener una superficie pareja y homogénea, color a definir según aprobación de la interventoría.</v>
      </c>
      <c r="C39" s="47" t="str">
        <f>+APU´S!E562</f>
        <v>m2</v>
      </c>
      <c r="D39" s="48">
        <v>147.35</v>
      </c>
      <c r="E39" s="49">
        <f>+APU´S!D579</f>
        <v>15000</v>
      </c>
      <c r="F39" s="49">
        <f t="shared" ref="F39" si="12">E39*D39</f>
        <v>2210250</v>
      </c>
      <c r="G39" s="50">
        <f>F39/$F$181</f>
        <v>2.7329850895003228E-3</v>
      </c>
    </row>
    <row r="40" spans="1:7" ht="114">
      <c r="A40" s="47" t="str">
        <f>+[1]APU´S!D583</f>
        <v>9.3</v>
      </c>
      <c r="B40" s="102" t="str">
        <f>+APU´S!A585</f>
        <v>Aplicación de  pintura a base de agua en muros, con pintura para exterior tipo Koraza de Pintuco o equivamente, colores segun los existentes en las fachadas del hospital, sobre muros revocados y/o estucados, tres manos o las necesarias hasta obtener una superficie pareja y homogénea. Incluye suministro y transporte de los materiales, resanes, tapa poros en estuco para exteriores tipo Nevado o equivalente, adecuación de la superficie a intervenir hasta obtener una superficie pareja y homogénea, color a definir según aprobación de la interventoría.</v>
      </c>
      <c r="C40" s="47" t="str">
        <f>+APU´S!E583</f>
        <v>m2</v>
      </c>
      <c r="D40" s="48">
        <v>44.3</v>
      </c>
      <c r="E40" s="49">
        <f>+APU´S!D600</f>
        <v>20696</v>
      </c>
      <c r="F40" s="49">
        <f t="shared" ref="F40" si="13">E40*D40</f>
        <v>916832.79999999993</v>
      </c>
      <c r="G40" s="50">
        <f>F40/$F$181</f>
        <v>1.1336683053794056E-3</v>
      </c>
    </row>
    <row r="41" spans="1:7" ht="15">
      <c r="A41" s="41">
        <v>10</v>
      </c>
      <c r="B41" s="53" t="s">
        <v>214</v>
      </c>
      <c r="C41" s="42"/>
      <c r="D41" s="43"/>
      <c r="E41" s="44"/>
      <c r="F41" s="45">
        <f>SUM(F42:F42)</f>
        <v>533250</v>
      </c>
      <c r="G41" s="46">
        <f>SUM(G42:G42)</f>
        <v>6.5936627032057331E-4</v>
      </c>
    </row>
    <row r="42" spans="1:7" ht="71.25">
      <c r="A42" s="47" t="str">
        <f>+[1]APU´S!D604</f>
        <v>10.1</v>
      </c>
      <c r="B42" s="102" t="str">
        <f>+APU´S!A606</f>
        <v>Suministro, transporte e instalacion de sistema de proteccion e impermeabilizacion para evitar patologias en pisos por humedad ascendente (capilaridad) consistente en una capa sencilla de polietileno color negro calibre 4. incluye suministro y transporte de los materiales, traslapos, costuras, y todos los elementos necesarios para su correcta instalacion.</v>
      </c>
      <c r="C42" s="54" t="str">
        <f>+APU´S!E604</f>
        <v>m2</v>
      </c>
      <c r="D42" s="48">
        <f>2.26+4.46+2.59+3.59+3.7+3.61+2.45+20</f>
        <v>42.66</v>
      </c>
      <c r="E42" s="49">
        <f>+APU´S!D619</f>
        <v>12500</v>
      </c>
      <c r="F42" s="49">
        <f t="shared" ref="F42:F46" si="14">E42*D42</f>
        <v>533250</v>
      </c>
      <c r="G42" s="50">
        <f>F42/$F$181</f>
        <v>6.5936627032057331E-4</v>
      </c>
    </row>
    <row r="43" spans="1:7" ht="15">
      <c r="A43" s="41">
        <v>11</v>
      </c>
      <c r="B43" s="53" t="s">
        <v>259</v>
      </c>
      <c r="C43" s="42"/>
      <c r="D43" s="43"/>
      <c r="E43" s="44"/>
      <c r="F43" s="45">
        <f>SUM(F44:F46)</f>
        <v>7072250</v>
      </c>
      <c r="G43" s="46">
        <f>SUM(G44:G46)</f>
        <v>8.7448722086726199E-3</v>
      </c>
    </row>
    <row r="44" spans="1:7" ht="42.75">
      <c r="A44" s="47" t="str">
        <f>+[1]APU´S!D623</f>
        <v>11.1</v>
      </c>
      <c r="B44" s="102" t="str">
        <f>+APU´S!A625</f>
        <v>Suministro, transporte e instalacion de ventanas tipo celosia en lamina tipo cold rolled calibre 24 de 1,30x0,50m. Incluye sellado del marco (interior - exterior) y todos los elementos necesarios para su correcta instalacion.</v>
      </c>
      <c r="C44" s="47" t="str">
        <f>+APU´S!E623</f>
        <v>Unidad</v>
      </c>
      <c r="D44" s="48">
        <v>4</v>
      </c>
      <c r="E44" s="49">
        <f>+APU´S!D638</f>
        <v>690000</v>
      </c>
      <c r="F44" s="49">
        <f t="shared" si="14"/>
        <v>2760000</v>
      </c>
      <c r="G44" s="50">
        <f>F44/$F$181</f>
        <v>3.4127536916732908E-3</v>
      </c>
    </row>
    <row r="45" spans="1:7" ht="71.25">
      <c r="A45" s="47" t="str">
        <f>+[1]APU´S!D642</f>
        <v>11.2</v>
      </c>
      <c r="B45" s="102" t="str">
        <f>+APU´S!A644</f>
        <v>Suministro, transporte e instalacion de puerta de doble ala de 2m de ancho x 2,1m de alto, tipo batiente para acceso en lamina cold rolled calibre 24. Incluye cerradura antipanico de dos puntos con manija tipo Yale o equivalente, marco de doble carga en lamina cold rolled calibre 24 y todos los elementos necesarios para su correcta instalacion.</v>
      </c>
      <c r="C45" s="54" t="str">
        <f>+APU´S!E642</f>
        <v>Unidad</v>
      </c>
      <c r="D45" s="48">
        <v>1</v>
      </c>
      <c r="E45" s="49">
        <f>+APU´S!D657</f>
        <v>2500000</v>
      </c>
      <c r="F45" s="49">
        <f t="shared" ref="F45" si="15">E45*D45</f>
        <v>2500000</v>
      </c>
      <c r="G45" s="50">
        <f>F45/$F$181</f>
        <v>3.0912624018779805E-3</v>
      </c>
    </row>
    <row r="46" spans="1:7" ht="71.25">
      <c r="A46" s="47" t="str">
        <f>+[1]APU´S!D661</f>
        <v>11.3</v>
      </c>
      <c r="B46" s="102" t="str">
        <f>+APU´S!A663</f>
        <v>Suministro, transporte e instalacion de puerta de una ala de 1,10m de ancho x 2,1m de alto, tipo batiente para acceso en lamina cold rolled calibre 24. Incluye cerradura antipanico de un puntos con manija tipo Yale o equivalente, marco de doble carga en lamina cold rolled calibre 24 y todos los elementos necesarios para su correcta instalacion.</v>
      </c>
      <c r="C46" s="54" t="str">
        <f>+APU´S!E661</f>
        <v>Unidad</v>
      </c>
      <c r="D46" s="48">
        <v>1</v>
      </c>
      <c r="E46" s="49">
        <f>+APU´S!D676</f>
        <v>1812250</v>
      </c>
      <c r="F46" s="49">
        <f t="shared" si="14"/>
        <v>1812250</v>
      </c>
      <c r="G46" s="50">
        <f>F46/$F$181</f>
        <v>2.2408561151213481E-3</v>
      </c>
    </row>
    <row r="47" spans="1:7" ht="15">
      <c r="A47" s="41">
        <v>12</v>
      </c>
      <c r="B47" s="53" t="s">
        <v>363</v>
      </c>
      <c r="C47" s="55"/>
      <c r="D47" s="56"/>
      <c r="E47" s="57"/>
      <c r="F47" s="45">
        <f>SUM(F48:F51)</f>
        <v>18006100</v>
      </c>
      <c r="G47" s="46">
        <f>SUM(G48:G51)</f>
        <v>2.2264631973782045E-2</v>
      </c>
    </row>
    <row r="48" spans="1:7" ht="156.75">
      <c r="A48" s="47" t="str">
        <f>+[1]APU´S!D680</f>
        <v>12.1</v>
      </c>
      <c r="B48" s="102" t="str">
        <f>+APU´S!A682</f>
        <v>Suministro y construcción de cubierta monolítica tipo panel sándwich TECHMET o similar, referencia A42 – P1000 – G4; inyectada en línea continua con poliisocianurato PIR Certificado de espesor 30mm (libre de CFC y HCFC) y densidad real de 38 Kg/m3 ± 2; ancho útil 1.0m (1000mm); cara externa con geometría de 4 crestas separadas 333,3cm y altura de cresta de 42mm, en lámina de acero galvanizado prepintado poliéster estándar calibre 28 RAL 9010; cara interna con geometría plana y textura con micro nervaduras cada 65mm en lámina de acero galvanizado prepintado poliéster estándar calibre 28 RAL 9010, Pendiente mínima del 5% para medidas iguales o inferiores a 12m y del 7% medidas superiores a los 12m. Incluye todos los elementos necesarios para la correcta instalación.</v>
      </c>
      <c r="C48" s="54" t="str">
        <f>+APU´S!E680</f>
        <v>m2</v>
      </c>
      <c r="D48" s="83">
        <v>50</v>
      </c>
      <c r="E48" s="84">
        <f>+APU´S!D696</f>
        <v>219840</v>
      </c>
      <c r="F48" s="49">
        <f>E48*D48</f>
        <v>10992000</v>
      </c>
      <c r="G48" s="50">
        <f>F48/$F$181</f>
        <v>1.3591662528577105E-2</v>
      </c>
    </row>
    <row r="49" spans="1:7" ht="114">
      <c r="A49" s="47" t="str">
        <f>+[1]APU´S!D700</f>
        <v>12.2</v>
      </c>
      <c r="B49" s="102" t="str">
        <f>+APU´S!A702</f>
        <v>Construcción y montaje de ESTRUCTURA METÁLICA, en PERFILERIA TIPO IPE, HEA, PHR-C, PTE para elementos de cubierta, rampas o áreas de circulación metálicas, según diseño. Incluye: suministro y transporte de láminas, platinas, uniones, soldaduras de acabado o presentación, anclajes y pernos a estructura de concreto y madera. Todos los elementos deben llevar dos manos de pintura anticorrosiva, (2) dos manos de esmalte base aceite mate, color por definir, ensayos a soldaduras, anticorrosivos y pinturas, obra falsa y todo el equipo y la herramienta necesaria para el montaje.</v>
      </c>
      <c r="C49" s="54" t="str">
        <f>+APU´S!E700</f>
        <v>kg</v>
      </c>
      <c r="D49" s="83">
        <f>259.3+52.6+20</f>
        <v>331.90000000000003</v>
      </c>
      <c r="E49" s="84">
        <f>+APU´S!D724</f>
        <v>15000</v>
      </c>
      <c r="F49" s="49">
        <f t="shared" ref="F49" si="16">E49*D49</f>
        <v>4978500.0000000009</v>
      </c>
      <c r="G49" s="50">
        <f>F49/$F$181</f>
        <v>6.1559399470998118E-3</v>
      </c>
    </row>
    <row r="50" spans="1:7" ht="57">
      <c r="A50" s="47" t="str">
        <f>+[1]APU´S!D728</f>
        <v>12.3</v>
      </c>
      <c r="B50" s="102" t="str">
        <f>+APU´S!A730</f>
        <v>Ruanas calibre 24. Incluye suministro, transprte e instalacion del elemento, mano de obra, desarrollo de 0,70m, gancho externo e interno, soldadura, sello con material elastico tipo poliuretano, herramienta, equipo y todos los elementos necesarios para su correcta instalacion.</v>
      </c>
      <c r="C50" s="54" t="str">
        <f>+APU´S!E728</f>
        <v>ml</v>
      </c>
      <c r="D50" s="83">
        <f>25.8+14.8</f>
        <v>40.6</v>
      </c>
      <c r="E50" s="84">
        <f>+APU´S!D743</f>
        <v>30000</v>
      </c>
      <c r="F50" s="49">
        <f t="shared" ref="F50:F51" si="17">E50*D50</f>
        <v>1218000</v>
      </c>
      <c r="G50" s="50">
        <f>F50/$F$181</f>
        <v>1.5060630421949522E-3</v>
      </c>
    </row>
    <row r="51" spans="1:7" ht="57">
      <c r="A51" s="47" t="str">
        <f>+[1]APU´S!D747</f>
        <v>12.4</v>
      </c>
      <c r="B51" s="102" t="str">
        <f>+APU´S!A749</f>
        <v>Canoas calibre 24. Incluye suministro, transprte e instalacion del elemento, mano de obra, desarrollo de 0,70m, gancho externo e interno, soldadura, sello con material elastico tipo poliuretano, herramienta, equipo y todos los elementos necesarios para su correcta instalacion.</v>
      </c>
      <c r="C51" s="54" t="str">
        <f>+APU´S!E747</f>
        <v>ml</v>
      </c>
      <c r="D51" s="83">
        <v>7.3</v>
      </c>
      <c r="E51" s="84">
        <f>+APU´S!D762</f>
        <v>112000</v>
      </c>
      <c r="F51" s="49">
        <f t="shared" si="17"/>
        <v>817600</v>
      </c>
      <c r="G51" s="50">
        <f>F51/$F$181</f>
        <v>1.0109664559101747E-3</v>
      </c>
    </row>
    <row r="52" spans="1:7" ht="15">
      <c r="A52" s="41">
        <v>13</v>
      </c>
      <c r="B52" s="53" t="s">
        <v>260</v>
      </c>
      <c r="C52" s="55"/>
      <c r="D52" s="56"/>
      <c r="E52" s="57"/>
      <c r="F52" s="45">
        <f>SUM(F53:F71)</f>
        <v>6195000</v>
      </c>
      <c r="G52" s="46">
        <f>SUM(G53:G72)</f>
        <v>7.6601482318536338E-3</v>
      </c>
    </row>
    <row r="53" spans="1:7">
      <c r="A53" s="47" t="s">
        <v>565</v>
      </c>
      <c r="B53" s="51" t="s">
        <v>351</v>
      </c>
      <c r="C53" s="54" t="s">
        <v>204</v>
      </c>
      <c r="D53" s="83">
        <v>2</v>
      </c>
      <c r="E53" s="84">
        <v>600000</v>
      </c>
      <c r="F53" s="49">
        <f t="shared" ref="F53:F69" si="18">E53*D53</f>
        <v>1200000</v>
      </c>
      <c r="G53" s="50">
        <f t="shared" ref="G53:G72" si="19">F53/$F$181</f>
        <v>1.4838059529014307E-3</v>
      </c>
    </row>
    <row r="54" spans="1:7">
      <c r="A54" s="47" t="str">
        <f>+[1]APU´S!D766</f>
        <v>13.2</v>
      </c>
      <c r="B54" s="102" t="str">
        <f>+APU´S!A768</f>
        <v>Suministro, transporte e instalacion de tuberia PVC-S de 6".</v>
      </c>
      <c r="C54" s="54" t="str">
        <f>+APU´S!E766</f>
        <v>ml</v>
      </c>
      <c r="D54" s="83">
        <v>15</v>
      </c>
      <c r="E54" s="84">
        <f>+APU´S!D783</f>
        <v>70000</v>
      </c>
      <c r="F54" s="49">
        <f t="shared" si="18"/>
        <v>1050000</v>
      </c>
      <c r="G54" s="50">
        <f t="shared" si="19"/>
        <v>1.2983302087887518E-3</v>
      </c>
    </row>
    <row r="55" spans="1:7">
      <c r="A55" s="47" t="str">
        <f>+[1]APU´S!D787</f>
        <v>13.3</v>
      </c>
      <c r="B55" s="102" t="str">
        <f>+APU´S!A789</f>
        <v>Suministro, transporte e instalacion de tuberia de ventilacion PVC-S de 3".</v>
      </c>
      <c r="C55" s="54" t="str">
        <f>+APU´S!E787</f>
        <v>ml</v>
      </c>
      <c r="D55" s="83">
        <v>8</v>
      </c>
      <c r="E55" s="84">
        <f>+APU´S!D805</f>
        <v>35000</v>
      </c>
      <c r="F55" s="49">
        <f t="shared" si="18"/>
        <v>280000</v>
      </c>
      <c r="G55" s="50">
        <f t="shared" si="19"/>
        <v>3.4622138901033384E-4</v>
      </c>
    </row>
    <row r="56" spans="1:7">
      <c r="A56" s="47" t="str">
        <f>+[1]APU´S!D809</f>
        <v>13.4</v>
      </c>
      <c r="B56" s="102" t="str">
        <f>+APU´S!A811</f>
        <v>Suministro, transporte e instalacion de codo 90° PVC-S 3" CxC.</v>
      </c>
      <c r="C56" s="54" t="str">
        <f>+APU´S!E809</f>
        <v>Unidad</v>
      </c>
      <c r="D56" s="83">
        <v>5</v>
      </c>
      <c r="E56" s="84">
        <f>+APU´S!D826</f>
        <v>20000</v>
      </c>
      <c r="F56" s="49">
        <f t="shared" si="18"/>
        <v>100000</v>
      </c>
      <c r="G56" s="50">
        <f t="shared" si="19"/>
        <v>1.2365049607511924E-4</v>
      </c>
    </row>
    <row r="57" spans="1:7">
      <c r="A57" s="47" t="str">
        <f>+[1]APU´S!D830</f>
        <v>13.5</v>
      </c>
      <c r="B57" s="102" t="str">
        <f>+APU´S!A832</f>
        <v>Suministro, transporte e instalacion de codo 90° PVC-S 4" CxC.</v>
      </c>
      <c r="C57" s="54" t="str">
        <f>+APU´S!E830</f>
        <v>Unidad</v>
      </c>
      <c r="D57" s="83">
        <v>5</v>
      </c>
      <c r="E57" s="84">
        <f>+APU´S!D847</f>
        <v>25000</v>
      </c>
      <c r="F57" s="49">
        <f t="shared" si="18"/>
        <v>125000</v>
      </c>
      <c r="G57" s="50">
        <f t="shared" si="19"/>
        <v>1.5456312009389902E-4</v>
      </c>
    </row>
    <row r="58" spans="1:7">
      <c r="A58" s="47" t="str">
        <f>+[1]APU´S!D851</f>
        <v>13.6</v>
      </c>
      <c r="B58" s="102" t="str">
        <f>+APU´S!A853</f>
        <v>Suministro, transporte e instalacion de codo 90° PVC-S 6" CxC.</v>
      </c>
      <c r="C58" s="54" t="str">
        <f>+APU´S!E851</f>
        <v>Unidad</v>
      </c>
      <c r="D58" s="83">
        <v>5</v>
      </c>
      <c r="E58" s="84">
        <f>+APU´S!D868</f>
        <v>125000</v>
      </c>
      <c r="F58" s="49">
        <f t="shared" ref="F58" si="20">E58*D58</f>
        <v>625000</v>
      </c>
      <c r="G58" s="50">
        <f t="shared" si="19"/>
        <v>7.7281560046949514E-4</v>
      </c>
    </row>
    <row r="59" spans="1:7">
      <c r="A59" s="47" t="str">
        <f>+[1]APU´S!D872</f>
        <v>13.7</v>
      </c>
      <c r="B59" s="102" t="str">
        <f>+APU´S!A874</f>
        <v>Suministro, transporte e instalacion de codo 45° PVC-S 6" CxC.</v>
      </c>
      <c r="C59" s="54" t="str">
        <f>+APU´S!E872</f>
        <v>Unidad</v>
      </c>
      <c r="D59" s="83">
        <v>5</v>
      </c>
      <c r="E59" s="84">
        <v>70000</v>
      </c>
      <c r="F59" s="49">
        <f t="shared" si="18"/>
        <v>350000</v>
      </c>
      <c r="G59" s="50">
        <f t="shared" si="19"/>
        <v>4.3277673626291728E-4</v>
      </c>
    </row>
    <row r="60" spans="1:7">
      <c r="A60" s="47" t="s">
        <v>263</v>
      </c>
      <c r="B60" s="102" t="str">
        <f>+APU´S!A895</f>
        <v>Suministro, transporte e instalacion de codo 45° PVC-S 4" CxC.</v>
      </c>
      <c r="C60" s="54" t="str">
        <f>+APU´S!E893</f>
        <v>Unidad</v>
      </c>
      <c r="D60" s="83">
        <v>5</v>
      </c>
      <c r="E60" s="84">
        <f>+APU´S!D910</f>
        <v>30000</v>
      </c>
      <c r="F60" s="49">
        <f t="shared" si="18"/>
        <v>150000</v>
      </c>
      <c r="G60" s="50">
        <f t="shared" si="19"/>
        <v>1.8547574411267883E-4</v>
      </c>
    </row>
    <row r="61" spans="1:7">
      <c r="A61" s="47" t="str">
        <f>+[1]APU´S!D914</f>
        <v>13.9</v>
      </c>
      <c r="B61" s="102" t="str">
        <f>+APU´S!A916</f>
        <v>Suministro, transporte e instalacion de codo 45° PVC-S 3" CxC.</v>
      </c>
      <c r="C61" s="54" t="str">
        <f>+APU´S!E914</f>
        <v>Unidad</v>
      </c>
      <c r="D61" s="83">
        <v>5</v>
      </c>
      <c r="E61" s="84">
        <f>+APU´S!D931</f>
        <v>20000</v>
      </c>
      <c r="F61" s="49">
        <f t="shared" si="18"/>
        <v>100000</v>
      </c>
      <c r="G61" s="50">
        <f t="shared" si="19"/>
        <v>1.2365049607511924E-4</v>
      </c>
    </row>
    <row r="62" spans="1:7">
      <c r="A62" s="47" t="str">
        <f>+[1]APU´S!D935</f>
        <v>13.10</v>
      </c>
      <c r="B62" s="102" t="str">
        <f>+APU´S!A937</f>
        <v>Suministro, transporte e instalacion de yee PVC-S 3" CxC.</v>
      </c>
      <c r="C62" s="54" t="str">
        <f>+APU´S!E935</f>
        <v>Unidad</v>
      </c>
      <c r="D62" s="83">
        <v>5</v>
      </c>
      <c r="E62" s="84">
        <f>+APU´S!D952</f>
        <v>30000</v>
      </c>
      <c r="F62" s="49">
        <f t="shared" si="18"/>
        <v>150000</v>
      </c>
      <c r="G62" s="50">
        <f t="shared" si="19"/>
        <v>1.8547574411267883E-4</v>
      </c>
    </row>
    <row r="63" spans="1:7">
      <c r="A63" s="47" t="str">
        <f>+[1]APU´S!D956</f>
        <v>13.11</v>
      </c>
      <c r="B63" s="102" t="str">
        <f>+APU´S!A958</f>
        <v>Suministro, transporte e instalacion de yee PVC-S 4" CxC.</v>
      </c>
      <c r="C63" s="54" t="str">
        <f>+APU´S!E956</f>
        <v>Unidad</v>
      </c>
      <c r="D63" s="83">
        <v>5</v>
      </c>
      <c r="E63" s="84">
        <f>+APU´S!D973</f>
        <v>45000</v>
      </c>
      <c r="F63" s="49">
        <f t="shared" si="18"/>
        <v>225000</v>
      </c>
      <c r="G63" s="50">
        <f t="shared" si="19"/>
        <v>2.7821361616901823E-4</v>
      </c>
    </row>
    <row r="64" spans="1:7">
      <c r="A64" s="47" t="str">
        <f>+[1]APU´S!D977</f>
        <v>13.12</v>
      </c>
      <c r="B64" s="102" t="str">
        <f>+APU´S!A979</f>
        <v>Suministro, transporte e instalacion de yee PVC-S 6" CxC.</v>
      </c>
      <c r="C64" s="54" t="str">
        <f>+APU´S!E977</f>
        <v>Unidad</v>
      </c>
      <c r="D64" s="83">
        <v>5</v>
      </c>
      <c r="E64" s="84">
        <f>+APU´S!D994</f>
        <v>150000</v>
      </c>
      <c r="F64" s="49">
        <f t="shared" si="18"/>
        <v>750000</v>
      </c>
      <c r="G64" s="50">
        <f t="shared" si="19"/>
        <v>9.2737872056339419E-4</v>
      </c>
    </row>
    <row r="65" spans="1:8">
      <c r="A65" s="47" t="str">
        <f>+[1]APU´S!D998</f>
        <v>13.13</v>
      </c>
      <c r="B65" s="102" t="str">
        <f>+APU´S!A1000</f>
        <v>Suministro, transporte e instalacion de union PVC-S 3".</v>
      </c>
      <c r="C65" s="54" t="str">
        <f>+APU´S!E998</f>
        <v>Unidad</v>
      </c>
      <c r="D65" s="83">
        <v>5</v>
      </c>
      <c r="E65" s="84">
        <f>+APU´S!D1015</f>
        <v>20000</v>
      </c>
      <c r="F65" s="49">
        <f t="shared" si="18"/>
        <v>100000</v>
      </c>
      <c r="G65" s="50">
        <f t="shared" si="19"/>
        <v>1.2365049607511924E-4</v>
      </c>
    </row>
    <row r="66" spans="1:8">
      <c r="A66" s="47" t="str">
        <f>+[1]APU´S!D1019</f>
        <v>13.14</v>
      </c>
      <c r="B66" s="102" t="str">
        <f>+APU´S!A1021</f>
        <v>Suministro, transporte e instalacion de union PVC-S 4".</v>
      </c>
      <c r="C66" s="54" t="str">
        <f>+APU´S!E1019</f>
        <v>Unidad</v>
      </c>
      <c r="D66" s="83">
        <v>5</v>
      </c>
      <c r="E66" s="84">
        <f>+APU´S!D1036</f>
        <v>23000</v>
      </c>
      <c r="F66" s="49">
        <f t="shared" si="18"/>
        <v>115000</v>
      </c>
      <c r="G66" s="50">
        <f t="shared" si="19"/>
        <v>1.4219807048638711E-4</v>
      </c>
    </row>
    <row r="67" spans="1:8">
      <c r="A67" s="47" t="str">
        <f>+[1]APU´S!D1040</f>
        <v>13.15</v>
      </c>
      <c r="B67" s="102" t="str">
        <f>+APU´S!A1042</f>
        <v>Suministro, transporte e instalacion de union PVC-S 6".</v>
      </c>
      <c r="C67" s="54" t="str">
        <f>+APU´S!E1040</f>
        <v>Unidad</v>
      </c>
      <c r="D67" s="83">
        <v>5</v>
      </c>
      <c r="E67" s="84">
        <f>+APU´S!D1057</f>
        <v>50000</v>
      </c>
      <c r="F67" s="49">
        <f t="shared" si="18"/>
        <v>250000</v>
      </c>
      <c r="G67" s="50">
        <f t="shared" si="19"/>
        <v>3.0912624018779804E-4</v>
      </c>
    </row>
    <row r="68" spans="1:8">
      <c r="A68" s="47" t="str">
        <f>+[1]APU´S!D1061</f>
        <v>13.16</v>
      </c>
      <c r="B68" s="102" t="str">
        <f>+APU´S!A1063</f>
        <v>Suministro, transporte e instalacion de buje soldado PVC-S 4"x3".</v>
      </c>
      <c r="C68" s="54" t="str">
        <f>+APU´S!E1061</f>
        <v>Unidad</v>
      </c>
      <c r="D68" s="83">
        <v>5</v>
      </c>
      <c r="E68" s="84">
        <f>+APU´S!D1078</f>
        <v>25000</v>
      </c>
      <c r="F68" s="49">
        <f t="shared" si="18"/>
        <v>125000</v>
      </c>
      <c r="G68" s="50">
        <f t="shared" si="19"/>
        <v>1.5456312009389902E-4</v>
      </c>
    </row>
    <row r="69" spans="1:8">
      <c r="A69" s="47" t="str">
        <f>+[1]APU´S!D1082</f>
        <v>13.17</v>
      </c>
      <c r="B69" s="102" t="str">
        <f>+APU´S!A1084</f>
        <v>Suministro, transporte e instalacion de buje soldado PVC-S 6"x4".</v>
      </c>
      <c r="C69" s="54" t="str">
        <f>+APU´S!E1061</f>
        <v>Unidad</v>
      </c>
      <c r="D69" s="83">
        <v>5</v>
      </c>
      <c r="E69" s="84">
        <f>+APU´S!D1099</f>
        <v>55000</v>
      </c>
      <c r="F69" s="49">
        <f t="shared" si="18"/>
        <v>275000</v>
      </c>
      <c r="G69" s="50">
        <f t="shared" si="19"/>
        <v>3.4003886420657785E-4</v>
      </c>
    </row>
    <row r="70" spans="1:8">
      <c r="A70" s="47" t="str">
        <f>+[1]APU´S!D1103</f>
        <v>13.18</v>
      </c>
      <c r="B70" s="102" t="str">
        <f>+APU´S!A1105</f>
        <v>Suministro, transporte e instalacion de tapon prueba PVC-S 4".</v>
      </c>
      <c r="C70" s="103" t="str">
        <f>+APU´S!E1103</f>
        <v>Unidad</v>
      </c>
      <c r="D70" s="83">
        <v>5</v>
      </c>
      <c r="E70" s="84">
        <f>+APU´S!D1120</f>
        <v>15000</v>
      </c>
      <c r="F70" s="49">
        <f t="shared" ref="F70:F71" si="21">E70*D70</f>
        <v>75000</v>
      </c>
      <c r="G70" s="50">
        <f t="shared" si="19"/>
        <v>9.2737872056339416E-5</v>
      </c>
    </row>
    <row r="71" spans="1:8">
      <c r="A71" s="47" t="str">
        <f>+[1]APU´S!D1124</f>
        <v>13.19</v>
      </c>
      <c r="B71" s="102" t="str">
        <f>+APU´S!A1126</f>
        <v>Suministro, transporte e instalacion de tapon prueba PVC-S 6".</v>
      </c>
      <c r="C71" s="54" t="str">
        <f>+APU´S!E1124</f>
        <v>Unidad</v>
      </c>
      <c r="D71" s="83">
        <v>5</v>
      </c>
      <c r="E71" s="84">
        <f>+APU´S!D1141</f>
        <v>30000</v>
      </c>
      <c r="F71" s="49">
        <f t="shared" si="21"/>
        <v>150000</v>
      </c>
      <c r="G71" s="50">
        <f t="shared" si="19"/>
        <v>1.8547574411267883E-4</v>
      </c>
    </row>
    <row r="72" spans="1:8">
      <c r="A72" s="47"/>
      <c r="B72" s="102"/>
      <c r="C72" s="54"/>
      <c r="D72" s="83"/>
      <c r="E72" s="84"/>
      <c r="F72" s="49"/>
      <c r="G72" s="50">
        <f t="shared" si="19"/>
        <v>0</v>
      </c>
    </row>
    <row r="73" spans="1:8" ht="15">
      <c r="A73" s="41">
        <v>14</v>
      </c>
      <c r="B73" s="53" t="s">
        <v>374</v>
      </c>
      <c r="C73" s="55"/>
      <c r="D73" s="56"/>
      <c r="E73" s="57"/>
      <c r="F73" s="45">
        <f>SUM(F74:F88)</f>
        <v>49078380.299999997</v>
      </c>
      <c r="G73" s="46">
        <f>SUM(G74:G88)</f>
        <v>6.0685660706583586E-2</v>
      </c>
    </row>
    <row r="74" spans="1:8" ht="42.75">
      <c r="A74" s="47" t="s">
        <v>566</v>
      </c>
      <c r="B74" s="51" t="s">
        <v>375</v>
      </c>
      <c r="C74" s="54" t="s">
        <v>208</v>
      </c>
      <c r="D74" s="83">
        <v>20</v>
      </c>
      <c r="E74" s="84">
        <v>65935</v>
      </c>
      <c r="F74" s="49">
        <f t="shared" ref="F74:F104" si="22">E74*D74</f>
        <v>1318700</v>
      </c>
      <c r="G74" s="149">
        <f t="shared" ref="G74:G88" si="23">F74/$F$181</f>
        <v>1.6305790917425973E-3</v>
      </c>
    </row>
    <row r="75" spans="1:8" ht="28.5">
      <c r="A75" s="47" t="s">
        <v>567</v>
      </c>
      <c r="B75" s="114" t="s">
        <v>378</v>
      </c>
      <c r="C75" s="54" t="s">
        <v>163</v>
      </c>
      <c r="D75" s="83">
        <v>1</v>
      </c>
      <c r="E75" s="84">
        <v>4716035.0999999996</v>
      </c>
      <c r="F75" s="49">
        <f t="shared" si="22"/>
        <v>4716035.0999999996</v>
      </c>
      <c r="G75" s="149">
        <f t="shared" si="23"/>
        <v>5.8314007962267447E-3</v>
      </c>
      <c r="H75" s="151"/>
    </row>
    <row r="76" spans="1:8" ht="28.5">
      <c r="A76" s="47" t="s">
        <v>568</v>
      </c>
      <c r="B76" s="114" t="s">
        <v>376</v>
      </c>
      <c r="C76" s="54" t="s">
        <v>163</v>
      </c>
      <c r="D76" s="83">
        <v>1</v>
      </c>
      <c r="E76" s="84">
        <v>3420663.1</v>
      </c>
      <c r="F76" s="49">
        <f t="shared" si="22"/>
        <v>3420663.1</v>
      </c>
      <c r="G76" s="149">
        <f t="shared" si="23"/>
        <v>4.2296668922085518E-3</v>
      </c>
      <c r="H76" s="151"/>
    </row>
    <row r="77" spans="1:8" ht="28.5">
      <c r="A77" s="47" t="s">
        <v>569</v>
      </c>
      <c r="B77" s="114" t="s">
        <v>377</v>
      </c>
      <c r="C77" s="54" t="s">
        <v>163</v>
      </c>
      <c r="D77" s="83">
        <v>1</v>
      </c>
      <c r="E77" s="84">
        <v>2580981.6599999997</v>
      </c>
      <c r="F77" s="49">
        <f t="shared" si="22"/>
        <v>2580981.6599999997</v>
      </c>
      <c r="G77" s="149">
        <f t="shared" si="23"/>
        <v>3.1913966261978466E-3</v>
      </c>
      <c r="H77" s="151"/>
    </row>
    <row r="78" spans="1:8" ht="42.75">
      <c r="A78" s="47" t="s">
        <v>570</v>
      </c>
      <c r="B78" s="115" t="s">
        <v>379</v>
      </c>
      <c r="C78" s="54" t="s">
        <v>208</v>
      </c>
      <c r="D78" s="83">
        <v>8</v>
      </c>
      <c r="E78" s="84">
        <v>416369.41</v>
      </c>
      <c r="F78" s="49">
        <f t="shared" si="22"/>
        <v>3330955.28</v>
      </c>
      <c r="G78" s="149">
        <f t="shared" si="23"/>
        <v>4.1187427277603762E-3</v>
      </c>
      <c r="H78" s="151"/>
    </row>
    <row r="79" spans="1:8" ht="57">
      <c r="A79" s="47" t="s">
        <v>571</v>
      </c>
      <c r="B79" s="115" t="s">
        <v>380</v>
      </c>
      <c r="C79" s="54" t="s">
        <v>208</v>
      </c>
      <c r="D79" s="83">
        <v>25</v>
      </c>
      <c r="E79" s="84">
        <v>118705.23</v>
      </c>
      <c r="F79" s="49">
        <f t="shared" si="22"/>
        <v>2967630.75</v>
      </c>
      <c r="G79" s="149">
        <f t="shared" si="23"/>
        <v>3.6694901440527811E-3</v>
      </c>
      <c r="H79" s="151"/>
    </row>
    <row r="80" spans="1:8" ht="71.25">
      <c r="A80" s="47" t="s">
        <v>572</v>
      </c>
      <c r="B80" s="115" t="s">
        <v>383</v>
      </c>
      <c r="C80" s="54" t="s">
        <v>163</v>
      </c>
      <c r="D80" s="83">
        <v>1</v>
      </c>
      <c r="E80" s="84">
        <v>2805599.1599999997</v>
      </c>
      <c r="F80" s="49">
        <f t="shared" si="22"/>
        <v>2805599.1599999997</v>
      </c>
      <c r="G80" s="149">
        <f t="shared" si="23"/>
        <v>3.4691372792193774E-3</v>
      </c>
      <c r="H80" s="151"/>
    </row>
    <row r="81" spans="1:8" ht="42.75">
      <c r="A81" s="47" t="s">
        <v>573</v>
      </c>
      <c r="B81" s="115" t="s">
        <v>382</v>
      </c>
      <c r="C81" s="54" t="s">
        <v>208</v>
      </c>
      <c r="D81" s="83">
        <v>25</v>
      </c>
      <c r="E81" s="84">
        <v>141467.07</v>
      </c>
      <c r="F81" s="49">
        <f t="shared" si="22"/>
        <v>3536676.75</v>
      </c>
      <c r="G81" s="149">
        <f t="shared" si="23"/>
        <v>4.3731183459484041E-3</v>
      </c>
      <c r="H81" s="151"/>
    </row>
    <row r="82" spans="1:8" ht="57">
      <c r="A82" s="47" t="s">
        <v>574</v>
      </c>
      <c r="B82" s="115" t="s">
        <v>384</v>
      </c>
      <c r="C82" s="54" t="s">
        <v>208</v>
      </c>
      <c r="D82" s="83">
        <v>45</v>
      </c>
      <c r="E82" s="84">
        <v>297839</v>
      </c>
      <c r="F82" s="49">
        <f t="shared" si="22"/>
        <v>13402755</v>
      </c>
      <c r="G82" s="149">
        <f t="shared" si="23"/>
        <v>1.6572573045232845E-2</v>
      </c>
    </row>
    <row r="83" spans="1:8" ht="28.5">
      <c r="A83" s="47" t="s">
        <v>575</v>
      </c>
      <c r="B83" s="115" t="s">
        <v>385</v>
      </c>
      <c r="C83" s="54" t="s">
        <v>435</v>
      </c>
      <c r="D83" s="83">
        <v>1</v>
      </c>
      <c r="E83" s="84">
        <v>897234</v>
      </c>
      <c r="F83" s="49">
        <f t="shared" si="22"/>
        <v>897234</v>
      </c>
      <c r="G83" s="149">
        <f t="shared" si="23"/>
        <v>1.1094342919546352E-3</v>
      </c>
      <c r="H83" s="151"/>
    </row>
    <row r="84" spans="1:8" ht="28.5">
      <c r="A84" s="47" t="s">
        <v>576</v>
      </c>
      <c r="B84" s="115" t="s">
        <v>386</v>
      </c>
      <c r="C84" s="54" t="s">
        <v>435</v>
      </c>
      <c r="D84" s="83">
        <v>5</v>
      </c>
      <c r="E84" s="84">
        <v>532080</v>
      </c>
      <c r="F84" s="49">
        <f t="shared" si="22"/>
        <v>2660400</v>
      </c>
      <c r="G84" s="149">
        <f t="shared" si="23"/>
        <v>3.2895977975824719E-3</v>
      </c>
      <c r="H84" s="151"/>
    </row>
    <row r="85" spans="1:8" ht="28.5">
      <c r="A85" s="47" t="s">
        <v>577</v>
      </c>
      <c r="B85" s="115" t="s">
        <v>387</v>
      </c>
      <c r="C85" s="54" t="s">
        <v>390</v>
      </c>
      <c r="D85" s="83">
        <v>1</v>
      </c>
      <c r="E85" s="84">
        <v>1795755</v>
      </c>
      <c r="F85" s="49">
        <f t="shared" si="22"/>
        <v>1795755</v>
      </c>
      <c r="G85" s="149">
        <f t="shared" si="23"/>
        <v>2.2204599657937572E-3</v>
      </c>
    </row>
    <row r="86" spans="1:8" ht="42.75">
      <c r="A86" s="47" t="s">
        <v>578</v>
      </c>
      <c r="B86" s="116" t="s">
        <v>388</v>
      </c>
      <c r="C86" s="54" t="s">
        <v>208</v>
      </c>
      <c r="D86" s="83">
        <v>14</v>
      </c>
      <c r="E86" s="84">
        <v>297839</v>
      </c>
      <c r="F86" s="49">
        <f t="shared" si="22"/>
        <v>4169746</v>
      </c>
      <c r="G86" s="149">
        <f t="shared" si="23"/>
        <v>5.1559116140724413E-3</v>
      </c>
    </row>
    <row r="87" spans="1:8" ht="57">
      <c r="A87" s="47" t="s">
        <v>579</v>
      </c>
      <c r="B87" s="102" t="s">
        <v>389</v>
      </c>
      <c r="C87" s="54" t="s">
        <v>390</v>
      </c>
      <c r="D87" s="83">
        <v>1</v>
      </c>
      <c r="E87" s="84">
        <v>1475248.5</v>
      </c>
      <c r="F87" s="49">
        <f t="shared" si="22"/>
        <v>1475248.5</v>
      </c>
      <c r="G87" s="149">
        <f t="shared" si="23"/>
        <v>1.8241520885907553E-3</v>
      </c>
      <c r="H87" s="151"/>
    </row>
    <row r="88" spans="1:8" hidden="1">
      <c r="A88" s="47"/>
      <c r="B88" s="102"/>
      <c r="C88" s="54"/>
      <c r="D88" s="83"/>
      <c r="E88" s="84"/>
      <c r="F88" s="49">
        <f t="shared" si="22"/>
        <v>0</v>
      </c>
      <c r="G88" s="50">
        <f t="shared" si="23"/>
        <v>0</v>
      </c>
    </row>
    <row r="89" spans="1:8" ht="15">
      <c r="A89" s="47"/>
      <c r="B89" s="53" t="s">
        <v>391</v>
      </c>
      <c r="C89" s="55"/>
      <c r="D89" s="56"/>
      <c r="E89" s="57"/>
      <c r="F89" s="45">
        <f>SUM(F90:F105)</f>
        <v>385217888.05000001</v>
      </c>
      <c r="G89" s="150">
        <f>SUM(G90:G105)</f>
        <v>0.47632382954392238</v>
      </c>
    </row>
    <row r="90" spans="1:8" ht="128.25">
      <c r="A90" s="47" t="s">
        <v>580</v>
      </c>
      <c r="B90" s="115" t="s">
        <v>394</v>
      </c>
      <c r="C90" s="54" t="s">
        <v>163</v>
      </c>
      <c r="D90" s="83">
        <v>1</v>
      </c>
      <c r="E90" s="84">
        <v>46548967.399999999</v>
      </c>
      <c r="F90" s="49">
        <f t="shared" si="22"/>
        <v>46548967.399999999</v>
      </c>
      <c r="G90" s="149">
        <f t="shared" ref="G90:G105" si="24">F90/$F$181</f>
        <v>5.7558029107945524E-2</v>
      </c>
      <c r="H90" s="151"/>
    </row>
    <row r="91" spans="1:8" ht="57">
      <c r="A91" s="47" t="s">
        <v>581</v>
      </c>
      <c r="B91" s="115" t="s">
        <v>392</v>
      </c>
      <c r="C91" s="54" t="s">
        <v>163</v>
      </c>
      <c r="D91" s="83">
        <v>1</v>
      </c>
      <c r="E91" s="84">
        <v>18680069.199999999</v>
      </c>
      <c r="F91" s="49">
        <f t="shared" si="22"/>
        <v>18680069.199999999</v>
      </c>
      <c r="G91" s="149">
        <f t="shared" si="24"/>
        <v>2.3097998232975554E-2</v>
      </c>
      <c r="H91" s="151"/>
    </row>
    <row r="92" spans="1:8" ht="99.75">
      <c r="A92" s="47" t="s">
        <v>582</v>
      </c>
      <c r="B92" s="115" t="s">
        <v>393</v>
      </c>
      <c r="C92" s="54" t="s">
        <v>163</v>
      </c>
      <c r="D92" s="83">
        <v>1</v>
      </c>
      <c r="E92" s="84">
        <v>30894190.600000001</v>
      </c>
      <c r="F92" s="49">
        <f t="shared" si="22"/>
        <v>30894190.600000001</v>
      </c>
      <c r="G92" s="149">
        <f t="shared" si="24"/>
        <v>3.8200819935292854E-2</v>
      </c>
      <c r="H92" s="151"/>
    </row>
    <row r="93" spans="1:8" ht="42.75">
      <c r="A93" s="47" t="s">
        <v>583</v>
      </c>
      <c r="B93" s="114" t="s">
        <v>395</v>
      </c>
      <c r="C93" s="54" t="s">
        <v>163</v>
      </c>
      <c r="D93" s="83">
        <v>4</v>
      </c>
      <c r="E93" s="84">
        <v>1278548.7</v>
      </c>
      <c r="F93" s="49">
        <f t="shared" si="22"/>
        <v>5114194.8</v>
      </c>
      <c r="G93" s="149">
        <f t="shared" si="24"/>
        <v>6.323727240447951E-3</v>
      </c>
      <c r="H93" s="151"/>
    </row>
    <row r="94" spans="1:8" ht="142.5">
      <c r="A94" s="47" t="s">
        <v>584</v>
      </c>
      <c r="B94" s="117" t="s">
        <v>396</v>
      </c>
      <c r="C94" s="54" t="s">
        <v>163</v>
      </c>
      <c r="D94" s="83">
        <v>1</v>
      </c>
      <c r="E94" s="84">
        <v>17741141.599999998</v>
      </c>
      <c r="F94" s="49">
        <f t="shared" si="22"/>
        <v>17741141.599999998</v>
      </c>
      <c r="G94" s="149">
        <f t="shared" si="24"/>
        <v>2.1937009597789343E-2</v>
      </c>
      <c r="H94" s="151"/>
    </row>
    <row r="95" spans="1:8" ht="57">
      <c r="A95" s="47" t="s">
        <v>585</v>
      </c>
      <c r="B95" s="115" t="s">
        <v>397</v>
      </c>
      <c r="C95" s="54" t="s">
        <v>208</v>
      </c>
      <c r="D95" s="83">
        <v>6</v>
      </c>
      <c r="E95" s="84">
        <v>134468</v>
      </c>
      <c r="F95" s="49">
        <f t="shared" si="22"/>
        <v>806808</v>
      </c>
      <c r="G95" s="149">
        <f t="shared" si="24"/>
        <v>9.9762209437374784E-4</v>
      </c>
    </row>
    <row r="96" spans="1:8" ht="99.75">
      <c r="A96" s="47" t="s">
        <v>586</v>
      </c>
      <c r="B96" s="116" t="s">
        <v>436</v>
      </c>
      <c r="C96" s="54" t="s">
        <v>163</v>
      </c>
      <c r="D96" s="83">
        <v>1</v>
      </c>
      <c r="E96" s="84">
        <v>72055698</v>
      </c>
      <c r="F96" s="49">
        <f t="shared" si="22"/>
        <v>72055698</v>
      </c>
      <c r="G96" s="149">
        <f t="shared" si="24"/>
        <v>8.9097228027389758E-2</v>
      </c>
      <c r="H96" s="151"/>
    </row>
    <row r="97" spans="1:8" ht="57">
      <c r="A97" s="47" t="s">
        <v>587</v>
      </c>
      <c r="B97" s="115" t="s">
        <v>398</v>
      </c>
      <c r="C97" s="54" t="s">
        <v>163</v>
      </c>
      <c r="D97" s="83">
        <v>1</v>
      </c>
      <c r="E97" s="84">
        <v>1975675</v>
      </c>
      <c r="F97" s="49">
        <f t="shared" si="22"/>
        <v>1975675</v>
      </c>
      <c r="G97" s="149">
        <f t="shared" si="24"/>
        <v>2.4429319383321118E-3</v>
      </c>
    </row>
    <row r="98" spans="1:8" ht="57">
      <c r="A98" s="47" t="s">
        <v>588</v>
      </c>
      <c r="B98" s="115" t="s">
        <v>437</v>
      </c>
      <c r="C98" s="54" t="s">
        <v>208</v>
      </c>
      <c r="D98" s="83">
        <v>12</v>
      </c>
      <c r="E98" s="84">
        <v>49750</v>
      </c>
      <c r="F98" s="49">
        <f t="shared" si="22"/>
        <v>597000</v>
      </c>
      <c r="G98" s="149">
        <f t="shared" si="24"/>
        <v>7.3819346156846178E-4</v>
      </c>
    </row>
    <row r="99" spans="1:8" ht="85.5">
      <c r="A99" s="47" t="s">
        <v>589</v>
      </c>
      <c r="B99" s="116" t="s">
        <v>438</v>
      </c>
      <c r="C99" s="54" t="s">
        <v>208</v>
      </c>
      <c r="D99" s="83">
        <v>5</v>
      </c>
      <c r="E99" s="84">
        <v>6481421.8499999996</v>
      </c>
      <c r="F99" s="49">
        <f t="shared" si="22"/>
        <v>32407109.25</v>
      </c>
      <c r="G99" s="149">
        <f t="shared" si="24"/>
        <v>4.0071551351230847E-2</v>
      </c>
      <c r="H99" s="151"/>
    </row>
    <row r="100" spans="1:8" ht="114">
      <c r="A100" s="47" t="s">
        <v>590</v>
      </c>
      <c r="B100" s="116" t="s">
        <v>439</v>
      </c>
      <c r="C100" s="54" t="s">
        <v>163</v>
      </c>
      <c r="D100" s="83">
        <v>1</v>
      </c>
      <c r="E100" s="84">
        <v>42414263.100000001</v>
      </c>
      <c r="F100" s="49">
        <f t="shared" si="22"/>
        <v>42414263.100000001</v>
      </c>
      <c r="G100" s="149">
        <f t="shared" si="24"/>
        <v>5.2445446729756241E-2</v>
      </c>
      <c r="H100" s="151"/>
    </row>
    <row r="101" spans="1:8" ht="114">
      <c r="A101" s="47" t="s">
        <v>591</v>
      </c>
      <c r="B101" s="116" t="s">
        <v>468</v>
      </c>
      <c r="C101" s="54" t="s">
        <v>163</v>
      </c>
      <c r="D101" s="83">
        <v>1</v>
      </c>
      <c r="E101" s="84">
        <v>51242929.100000001</v>
      </c>
      <c r="F101" s="49">
        <f t="shared" si="22"/>
        <v>51242929.100000001</v>
      </c>
      <c r="G101" s="149">
        <f t="shared" si="24"/>
        <v>6.3362136035571628E-2</v>
      </c>
      <c r="H101" s="151"/>
    </row>
    <row r="102" spans="1:8" ht="114">
      <c r="A102" s="47" t="s">
        <v>592</v>
      </c>
      <c r="B102" s="116" t="s">
        <v>467</v>
      </c>
      <c r="C102" s="54" t="s">
        <v>163</v>
      </c>
      <c r="D102" s="83">
        <v>1</v>
      </c>
      <c r="E102" s="84">
        <v>42115381</v>
      </c>
      <c r="F102" s="49">
        <f t="shared" si="22"/>
        <v>42115381</v>
      </c>
      <c r="G102" s="149">
        <f t="shared" si="24"/>
        <v>5.2075877530426508E-2</v>
      </c>
      <c r="H102" s="151"/>
    </row>
    <row r="103" spans="1:8" ht="42.75">
      <c r="A103" s="47" t="s">
        <v>593</v>
      </c>
      <c r="B103" s="102" t="s">
        <v>440</v>
      </c>
      <c r="C103" s="54" t="s">
        <v>163</v>
      </c>
      <c r="D103" s="83">
        <v>1</v>
      </c>
      <c r="E103" s="84">
        <v>21870628</v>
      </c>
      <c r="F103" s="49">
        <f t="shared" si="22"/>
        <v>21870628</v>
      </c>
      <c r="G103" s="149">
        <f t="shared" si="24"/>
        <v>2.7043140016743926E-2</v>
      </c>
    </row>
    <row r="104" spans="1:8" ht="28.5">
      <c r="A104" s="47" t="s">
        <v>594</v>
      </c>
      <c r="B104" s="102" t="s">
        <v>399</v>
      </c>
      <c r="C104" s="54" t="s">
        <v>163</v>
      </c>
      <c r="D104" s="83">
        <v>1</v>
      </c>
      <c r="E104" s="84">
        <v>753833</v>
      </c>
      <c r="F104" s="49">
        <f t="shared" si="22"/>
        <v>753833</v>
      </c>
      <c r="G104" s="149">
        <f t="shared" si="24"/>
        <v>9.321182440779535E-4</v>
      </c>
    </row>
    <row r="105" spans="1:8" hidden="1">
      <c r="A105" s="47"/>
      <c r="B105" s="102"/>
      <c r="C105" s="54"/>
      <c r="D105" s="83"/>
      <c r="E105" s="84"/>
      <c r="F105" s="49">
        <f t="shared" ref="F105" si="25">E105*D105</f>
        <v>0</v>
      </c>
      <c r="G105" s="50">
        <f t="shared" si="24"/>
        <v>0</v>
      </c>
    </row>
    <row r="106" spans="1:8" ht="30">
      <c r="A106" s="47"/>
      <c r="B106" s="53" t="s">
        <v>421</v>
      </c>
      <c r="C106" s="55"/>
      <c r="D106" s="56"/>
      <c r="E106" s="57"/>
      <c r="F106" s="45">
        <f>SUM(F107:F118)</f>
        <v>73391507.799999997</v>
      </c>
      <c r="G106" s="150">
        <f>SUM(G107:G119)</f>
        <v>9.0748963471709798E-2</v>
      </c>
    </row>
    <row r="107" spans="1:8" ht="57">
      <c r="A107" s="47" t="s">
        <v>595</v>
      </c>
      <c r="B107" s="115" t="s">
        <v>501</v>
      </c>
      <c r="C107" s="54" t="s">
        <v>208</v>
      </c>
      <c r="D107" s="83">
        <v>30</v>
      </c>
      <c r="E107" s="84">
        <v>290432</v>
      </c>
      <c r="F107" s="49">
        <f>E107*D107</f>
        <v>8712960</v>
      </c>
      <c r="G107" s="149">
        <f t="shared" ref="G107:G119" si="26">F107/$F$181</f>
        <v>1.0773618262826709E-2</v>
      </c>
    </row>
    <row r="108" spans="1:8" ht="28.5">
      <c r="A108" s="47" t="s">
        <v>596</v>
      </c>
      <c r="B108" s="114" t="s">
        <v>400</v>
      </c>
      <c r="C108" s="54" t="s">
        <v>208</v>
      </c>
      <c r="D108" s="83">
        <f>160*4</f>
        <v>640</v>
      </c>
      <c r="E108" s="84">
        <v>38259</v>
      </c>
      <c r="F108" s="49">
        <f t="shared" ref="F108:F119" si="27">E108*D108</f>
        <v>24485760</v>
      </c>
      <c r="G108" s="149">
        <f t="shared" si="26"/>
        <v>3.0276763707763114E-2</v>
      </c>
    </row>
    <row r="109" spans="1:8" ht="28.5">
      <c r="A109" s="47" t="s">
        <v>597</v>
      </c>
      <c r="B109" s="117" t="s">
        <v>441</v>
      </c>
      <c r="C109" s="54" t="s">
        <v>163</v>
      </c>
      <c r="D109" s="83">
        <v>5</v>
      </c>
      <c r="E109" s="84">
        <v>991895</v>
      </c>
      <c r="F109" s="49">
        <f t="shared" si="27"/>
        <v>4959475</v>
      </c>
      <c r="G109" s="149">
        <f t="shared" si="26"/>
        <v>6.1324154402215194E-3</v>
      </c>
    </row>
    <row r="110" spans="1:8" ht="71.25">
      <c r="A110" s="47" t="s">
        <v>598</v>
      </c>
      <c r="B110" s="115" t="s">
        <v>401</v>
      </c>
      <c r="C110" s="54" t="s">
        <v>208</v>
      </c>
      <c r="D110" s="83">
        <v>160</v>
      </c>
      <c r="E110" s="84">
        <v>118705.23</v>
      </c>
      <c r="F110" s="49">
        <f t="shared" si="27"/>
        <v>18992836.800000001</v>
      </c>
      <c r="G110" s="149">
        <f t="shared" si="26"/>
        <v>2.34847369219378E-2</v>
      </c>
      <c r="H110" s="151"/>
    </row>
    <row r="111" spans="1:8" ht="28.5">
      <c r="A111" s="47" t="s">
        <v>599</v>
      </c>
      <c r="B111" s="115" t="s">
        <v>502</v>
      </c>
      <c r="C111" s="54" t="s">
        <v>208</v>
      </c>
      <c r="D111" s="83">
        <v>25</v>
      </c>
      <c r="E111" s="84">
        <v>194990</v>
      </c>
      <c r="F111" s="49">
        <f t="shared" si="27"/>
        <v>4874750</v>
      </c>
      <c r="G111" s="149">
        <f t="shared" si="26"/>
        <v>6.0276525574218748E-3</v>
      </c>
    </row>
    <row r="112" spans="1:8" ht="28.5">
      <c r="A112" s="47" t="s">
        <v>600</v>
      </c>
      <c r="B112" s="115" t="s">
        <v>465</v>
      </c>
      <c r="C112" s="54" t="s">
        <v>208</v>
      </c>
      <c r="D112" s="83">
        <v>5</v>
      </c>
      <c r="E112" s="84">
        <v>82371</v>
      </c>
      <c r="F112" s="49">
        <f t="shared" si="27"/>
        <v>411855</v>
      </c>
      <c r="G112" s="149">
        <f t="shared" si="26"/>
        <v>5.0926075061018229E-4</v>
      </c>
    </row>
    <row r="113" spans="1:7" ht="28.5">
      <c r="A113" s="47" t="s">
        <v>601</v>
      </c>
      <c r="B113" s="115" t="s">
        <v>402</v>
      </c>
      <c r="C113" s="54" t="s">
        <v>208</v>
      </c>
      <c r="D113" s="83">
        <v>18</v>
      </c>
      <c r="E113" s="84">
        <v>60034</v>
      </c>
      <c r="F113" s="49">
        <f t="shared" si="27"/>
        <v>1080612</v>
      </c>
      <c r="G113" s="149">
        <f t="shared" si="26"/>
        <v>1.3361820986472674E-3</v>
      </c>
    </row>
    <row r="114" spans="1:7" ht="28.5">
      <c r="A114" s="47" t="s">
        <v>602</v>
      </c>
      <c r="B114" s="115" t="s">
        <v>403</v>
      </c>
      <c r="C114" s="54" t="s">
        <v>208</v>
      </c>
      <c r="D114" s="83">
        <v>25</v>
      </c>
      <c r="E114" s="84">
        <v>49764</v>
      </c>
      <c r="F114" s="49">
        <f t="shared" si="27"/>
        <v>1244100</v>
      </c>
      <c r="G114" s="149">
        <f t="shared" si="26"/>
        <v>1.5383358216705582E-3</v>
      </c>
    </row>
    <row r="115" spans="1:7">
      <c r="A115" s="47" t="s">
        <v>603</v>
      </c>
      <c r="B115" s="115" t="s">
        <v>404</v>
      </c>
      <c r="C115" s="54" t="s">
        <v>208</v>
      </c>
      <c r="D115" s="83">
        <v>70</v>
      </c>
      <c r="E115" s="84">
        <v>37747</v>
      </c>
      <c r="F115" s="49">
        <f t="shared" si="27"/>
        <v>2642290</v>
      </c>
      <c r="G115" s="149">
        <f t="shared" si="26"/>
        <v>3.2672046927432678E-3</v>
      </c>
    </row>
    <row r="116" spans="1:7" ht="28.5">
      <c r="A116" s="47" t="s">
        <v>604</v>
      </c>
      <c r="B116" s="115" t="s">
        <v>405</v>
      </c>
      <c r="C116" s="54" t="s">
        <v>208</v>
      </c>
      <c r="D116" s="83">
        <v>150</v>
      </c>
      <c r="E116" s="84">
        <v>30388</v>
      </c>
      <c r="F116" s="49">
        <f t="shared" si="27"/>
        <v>4558200</v>
      </c>
      <c r="G116" s="149">
        <f t="shared" si="26"/>
        <v>5.6362369120960846E-3</v>
      </c>
    </row>
    <row r="117" spans="1:7">
      <c r="A117" s="47" t="s">
        <v>605</v>
      </c>
      <c r="B117" s="115" t="s">
        <v>463</v>
      </c>
      <c r="C117" s="54" t="s">
        <v>464</v>
      </c>
      <c r="D117" s="83">
        <v>25</v>
      </c>
      <c r="E117" s="119">
        <v>55748</v>
      </c>
      <c r="F117" s="49">
        <f t="shared" si="27"/>
        <v>1393700</v>
      </c>
      <c r="G117" s="149">
        <f t="shared" si="26"/>
        <v>1.7233169637989366E-3</v>
      </c>
    </row>
    <row r="118" spans="1:7">
      <c r="A118" s="47" t="s">
        <v>606</v>
      </c>
      <c r="B118" s="116" t="s">
        <v>406</v>
      </c>
      <c r="C118" s="54" t="s">
        <v>163</v>
      </c>
      <c r="D118" s="83">
        <v>1</v>
      </c>
      <c r="E118" s="84">
        <v>34969</v>
      </c>
      <c r="F118" s="49">
        <f t="shared" si="27"/>
        <v>34969</v>
      </c>
      <c r="G118" s="149">
        <f t="shared" si="26"/>
        <v>4.3239341972508441E-5</v>
      </c>
    </row>
    <row r="119" spans="1:7" hidden="1">
      <c r="A119" s="47"/>
      <c r="B119" s="102"/>
      <c r="C119" s="54"/>
      <c r="D119" s="83"/>
      <c r="E119" s="84"/>
      <c r="F119" s="49">
        <f t="shared" si="27"/>
        <v>0</v>
      </c>
      <c r="G119" s="50">
        <f t="shared" si="26"/>
        <v>0</v>
      </c>
    </row>
    <row r="120" spans="1:7" ht="15">
      <c r="A120" s="47"/>
      <c r="B120" s="53" t="s">
        <v>422</v>
      </c>
      <c r="C120" s="55"/>
      <c r="D120" s="56"/>
      <c r="E120" s="57"/>
      <c r="F120" s="45">
        <f>SUM(F121:F128)</f>
        <v>135815059</v>
      </c>
      <c r="G120" s="150">
        <f>SUM(G121:G128)</f>
        <v>0.16793599419821587</v>
      </c>
    </row>
    <row r="121" spans="1:7" ht="71.25">
      <c r="A121" s="47" t="s">
        <v>607</v>
      </c>
      <c r="B121" s="116" t="s">
        <v>466</v>
      </c>
      <c r="C121" s="118" t="s">
        <v>208</v>
      </c>
      <c r="D121" s="143">
        <f>27+15</f>
        <v>42</v>
      </c>
      <c r="E121" s="84">
        <v>1364057</v>
      </c>
      <c r="F121" s="49">
        <f t="shared" ref="F121:F128" si="28">E121*D121</f>
        <v>57290394</v>
      </c>
      <c r="G121" s="149">
        <f t="shared" ref="G121:G128" si="29">F121/$F$181</f>
        <v>7.0839856384390346E-2</v>
      </c>
    </row>
    <row r="122" spans="1:7" ht="42.75">
      <c r="A122" s="47" t="s">
        <v>608</v>
      </c>
      <c r="B122" s="116" t="s">
        <v>408</v>
      </c>
      <c r="C122" s="118" t="s">
        <v>208</v>
      </c>
      <c r="D122" s="143">
        <v>90</v>
      </c>
      <c r="E122" s="119">
        <v>191250</v>
      </c>
      <c r="F122" s="49">
        <f t="shared" si="28"/>
        <v>17212500</v>
      </c>
      <c r="G122" s="149">
        <f t="shared" si="29"/>
        <v>2.1283341636929898E-2</v>
      </c>
    </row>
    <row r="123" spans="1:7" ht="28.5">
      <c r="A123" s="47" t="s">
        <v>609</v>
      </c>
      <c r="B123" s="116" t="s">
        <v>513</v>
      </c>
      <c r="C123" s="118" t="s">
        <v>163</v>
      </c>
      <c r="D123" s="143">
        <v>1</v>
      </c>
      <c r="E123" s="119">
        <v>3895815</v>
      </c>
      <c r="F123" s="49">
        <f t="shared" ref="F123" si="30">E123*D123</f>
        <v>3895815</v>
      </c>
      <c r="G123" s="149">
        <f t="shared" si="29"/>
        <v>4.8171945736689061E-3</v>
      </c>
    </row>
    <row r="124" spans="1:7" ht="71.25">
      <c r="A124" s="47" t="s">
        <v>610</v>
      </c>
      <c r="B124" s="116" t="s">
        <v>442</v>
      </c>
      <c r="C124" s="120" t="s">
        <v>208</v>
      </c>
      <c r="D124" s="144">
        <v>160</v>
      </c>
      <c r="E124" s="119">
        <v>198233</v>
      </c>
      <c r="F124" s="49">
        <f t="shared" si="28"/>
        <v>31717280</v>
      </c>
      <c r="G124" s="149">
        <f t="shared" si="29"/>
        <v>3.9218574061534575E-2</v>
      </c>
    </row>
    <row r="125" spans="1:7" ht="71.25">
      <c r="A125" s="47" t="s">
        <v>611</v>
      </c>
      <c r="B125" s="116" t="s">
        <v>443</v>
      </c>
      <c r="C125" s="120" t="s">
        <v>208</v>
      </c>
      <c r="D125" s="144">
        <v>160</v>
      </c>
      <c r="E125" s="119">
        <v>138338</v>
      </c>
      <c r="F125" s="49">
        <f t="shared" si="28"/>
        <v>22134080</v>
      </c>
      <c r="G125" s="149">
        <f t="shared" si="29"/>
        <v>2.7368899721663748E-2</v>
      </c>
    </row>
    <row r="126" spans="1:7" ht="28.5">
      <c r="A126" s="47" t="s">
        <v>612</v>
      </c>
      <c r="B126" s="115" t="s">
        <v>407</v>
      </c>
      <c r="C126" s="47" t="s">
        <v>208</v>
      </c>
      <c r="D126" s="48">
        <v>250</v>
      </c>
      <c r="E126" s="84">
        <v>11295</v>
      </c>
      <c r="F126" s="49">
        <f t="shared" si="28"/>
        <v>2823750</v>
      </c>
      <c r="G126" s="149">
        <f t="shared" si="29"/>
        <v>3.4915808829211791E-3</v>
      </c>
    </row>
    <row r="127" spans="1:7" ht="28.5">
      <c r="A127" s="47" t="s">
        <v>613</v>
      </c>
      <c r="B127" s="115" t="s">
        <v>409</v>
      </c>
      <c r="C127" s="54" t="s">
        <v>208</v>
      </c>
      <c r="D127" s="83">
        <v>30</v>
      </c>
      <c r="E127" s="84">
        <v>24708</v>
      </c>
      <c r="F127" s="49">
        <f t="shared" si="28"/>
        <v>741240</v>
      </c>
      <c r="G127" s="149">
        <f t="shared" si="29"/>
        <v>9.1654693710721373E-4</v>
      </c>
    </row>
    <row r="128" spans="1:7" hidden="1">
      <c r="A128" s="47"/>
      <c r="B128" s="115"/>
      <c r="C128" s="54"/>
      <c r="D128" s="83"/>
      <c r="E128" s="84"/>
      <c r="F128" s="49">
        <f t="shared" si="28"/>
        <v>0</v>
      </c>
      <c r="G128" s="50">
        <f t="shared" si="29"/>
        <v>0</v>
      </c>
    </row>
    <row r="129" spans="1:7" ht="30.75" thickBot="1">
      <c r="A129" s="47"/>
      <c r="B129" s="53" t="s">
        <v>445</v>
      </c>
      <c r="C129" s="55"/>
      <c r="D129" s="56"/>
      <c r="E129" s="57"/>
      <c r="F129" s="45">
        <f>SUM(F130:F142)</f>
        <v>38877865</v>
      </c>
      <c r="G129" s="150">
        <f>SUM(G130:G142)</f>
        <v>4.8072672935915141E-2</v>
      </c>
    </row>
    <row r="130" spans="1:7" ht="42.75">
      <c r="A130" s="47" t="s">
        <v>614</v>
      </c>
      <c r="B130" s="122" t="s">
        <v>410</v>
      </c>
      <c r="C130" s="54" t="s">
        <v>163</v>
      </c>
      <c r="D130" s="145">
        <v>13</v>
      </c>
      <c r="E130" s="123">
        <v>297953</v>
      </c>
      <c r="F130" s="49">
        <f t="shared" ref="F130:F142" si="31">E130*D130</f>
        <v>3873389</v>
      </c>
      <c r="G130" s="149">
        <f t="shared" ref="G130:G142" si="32">F130/$F$181</f>
        <v>4.7894647134191001E-3</v>
      </c>
    </row>
    <row r="131" spans="1:7" ht="42.75">
      <c r="A131" s="47" t="s">
        <v>615</v>
      </c>
      <c r="B131" s="116" t="s">
        <v>413</v>
      </c>
      <c r="C131" s="118" t="s">
        <v>208</v>
      </c>
      <c r="D131" s="143">
        <v>130</v>
      </c>
      <c r="E131" s="123">
        <v>50056</v>
      </c>
      <c r="F131" s="49">
        <f t="shared" si="31"/>
        <v>6507280</v>
      </c>
      <c r="G131" s="149">
        <f t="shared" si="32"/>
        <v>8.0462840009970192E-3</v>
      </c>
    </row>
    <row r="132" spans="1:7" ht="42.75">
      <c r="A132" s="47" t="s">
        <v>616</v>
      </c>
      <c r="B132" s="116" t="s">
        <v>446</v>
      </c>
      <c r="C132" s="118" t="s">
        <v>208</v>
      </c>
      <c r="D132" s="143">
        <f>160+20</f>
        <v>180</v>
      </c>
      <c r="E132" s="123">
        <v>50056</v>
      </c>
      <c r="F132" s="49">
        <f t="shared" si="31"/>
        <v>9010080</v>
      </c>
      <c r="G132" s="149">
        <f t="shared" si="32"/>
        <v>1.1141008616765102E-2</v>
      </c>
    </row>
    <row r="133" spans="1:7" ht="42.75">
      <c r="A133" s="47" t="s">
        <v>617</v>
      </c>
      <c r="B133" s="116" t="s">
        <v>444</v>
      </c>
      <c r="C133" s="118" t="s">
        <v>208</v>
      </c>
      <c r="D133" s="143">
        <v>100</v>
      </c>
      <c r="E133" s="123">
        <v>64549</v>
      </c>
      <c r="F133" s="49">
        <f t="shared" si="31"/>
        <v>6454900</v>
      </c>
      <c r="G133" s="149">
        <f t="shared" si="32"/>
        <v>7.9815158711528701E-3</v>
      </c>
    </row>
    <row r="134" spans="1:7" ht="42.75">
      <c r="A134" s="47" t="s">
        <v>618</v>
      </c>
      <c r="B134" s="116" t="s">
        <v>412</v>
      </c>
      <c r="C134" s="54" t="s">
        <v>163</v>
      </c>
      <c r="D134" s="143">
        <f>30+4</f>
        <v>34</v>
      </c>
      <c r="E134" s="123">
        <v>63513</v>
      </c>
      <c r="F134" s="49">
        <f t="shared" si="31"/>
        <v>2159442</v>
      </c>
      <c r="G134" s="149">
        <f t="shared" si="32"/>
        <v>2.6701607454544763E-3</v>
      </c>
    </row>
    <row r="135" spans="1:7" ht="28.5">
      <c r="A135" s="47" t="s">
        <v>619</v>
      </c>
      <c r="B135" s="116" t="s">
        <v>411</v>
      </c>
      <c r="C135" s="54" t="s">
        <v>163</v>
      </c>
      <c r="D135" s="143">
        <v>4</v>
      </c>
      <c r="E135" s="119">
        <v>158850</v>
      </c>
      <c r="F135" s="49">
        <f t="shared" si="31"/>
        <v>635400</v>
      </c>
      <c r="G135" s="149">
        <f t="shared" si="32"/>
        <v>7.8567525206130759E-4</v>
      </c>
    </row>
    <row r="136" spans="1:7" ht="28.5">
      <c r="A136" s="47" t="s">
        <v>620</v>
      </c>
      <c r="B136" s="116" t="s">
        <v>414</v>
      </c>
      <c r="C136" s="118" t="s">
        <v>163</v>
      </c>
      <c r="D136" s="144">
        <v>2</v>
      </c>
      <c r="E136" s="119">
        <v>577500</v>
      </c>
      <c r="F136" s="49">
        <f t="shared" si="31"/>
        <v>1155000</v>
      </c>
      <c r="G136" s="149">
        <f t="shared" si="32"/>
        <v>1.428163229667627E-3</v>
      </c>
    </row>
    <row r="137" spans="1:7">
      <c r="A137" s="47" t="s">
        <v>621</v>
      </c>
      <c r="B137" s="116" t="s">
        <v>449</v>
      </c>
      <c r="C137" s="54" t="s">
        <v>390</v>
      </c>
      <c r="D137" s="144">
        <v>1</v>
      </c>
      <c r="E137" s="119">
        <v>1564822</v>
      </c>
      <c r="F137" s="49">
        <f t="shared" si="31"/>
        <v>1564822</v>
      </c>
      <c r="G137" s="149">
        <f t="shared" si="32"/>
        <v>1.9349101656926022E-3</v>
      </c>
    </row>
    <row r="138" spans="1:7" ht="28.5">
      <c r="A138" s="47" t="s">
        <v>622</v>
      </c>
      <c r="B138" s="116" t="s">
        <v>448</v>
      </c>
      <c r="C138" s="54" t="s">
        <v>163</v>
      </c>
      <c r="D138" s="143">
        <v>10</v>
      </c>
      <c r="E138" s="119">
        <v>200257</v>
      </c>
      <c r="F138" s="49">
        <f t="shared" si="31"/>
        <v>2002570</v>
      </c>
      <c r="G138" s="149">
        <f t="shared" si="32"/>
        <v>2.476187739251515E-3</v>
      </c>
    </row>
    <row r="139" spans="1:7" ht="28.5">
      <c r="A139" s="47" t="s">
        <v>623</v>
      </c>
      <c r="B139" s="116" t="s">
        <v>452</v>
      </c>
      <c r="C139" s="118" t="s">
        <v>163</v>
      </c>
      <c r="D139" s="143">
        <v>30</v>
      </c>
      <c r="E139" s="119">
        <v>57613</v>
      </c>
      <c r="F139" s="49">
        <f t="shared" si="31"/>
        <v>1728390</v>
      </c>
      <c r="G139" s="149">
        <f t="shared" si="32"/>
        <v>2.1371628091127531E-3</v>
      </c>
    </row>
    <row r="140" spans="1:7" ht="28.5">
      <c r="A140" s="47" t="s">
        <v>624</v>
      </c>
      <c r="B140" s="116" t="s">
        <v>450</v>
      </c>
      <c r="C140" s="118" t="s">
        <v>208</v>
      </c>
      <c r="D140" s="143">
        <f>120+20</f>
        <v>140</v>
      </c>
      <c r="E140" s="123">
        <v>20184</v>
      </c>
      <c r="F140" s="49">
        <f t="shared" si="31"/>
        <v>2825760</v>
      </c>
      <c r="G140" s="149">
        <f t="shared" si="32"/>
        <v>3.4940662578922892E-3</v>
      </c>
    </row>
    <row r="141" spans="1:7" ht="28.5">
      <c r="A141" s="47" t="s">
        <v>625</v>
      </c>
      <c r="B141" s="116" t="s">
        <v>451</v>
      </c>
      <c r="C141" s="54" t="s">
        <v>163</v>
      </c>
      <c r="D141" s="143">
        <v>12</v>
      </c>
      <c r="E141" s="123">
        <v>79316</v>
      </c>
      <c r="F141" s="49">
        <f t="shared" si="31"/>
        <v>951792</v>
      </c>
      <c r="G141" s="149">
        <f t="shared" si="32"/>
        <v>1.1768955296032988E-3</v>
      </c>
    </row>
    <row r="142" spans="1:7" ht="25.5">
      <c r="A142" s="47" t="s">
        <v>626</v>
      </c>
      <c r="B142" s="138" t="s">
        <v>453</v>
      </c>
      <c r="C142" s="118" t="s">
        <v>208</v>
      </c>
      <c r="D142" s="143">
        <v>10</v>
      </c>
      <c r="E142" s="123">
        <v>904</v>
      </c>
      <c r="F142" s="49">
        <f t="shared" si="31"/>
        <v>9040</v>
      </c>
      <c r="G142" s="149">
        <f t="shared" si="32"/>
        <v>1.1178004845190777E-5</v>
      </c>
    </row>
    <row r="143" spans="1:7" ht="15.75" thickBot="1">
      <c r="A143" s="47"/>
      <c r="B143" s="53" t="s">
        <v>415</v>
      </c>
      <c r="C143" s="55"/>
      <c r="D143" s="56"/>
      <c r="E143" s="57"/>
      <c r="F143" s="45">
        <f>SUM(F144:F152)</f>
        <v>8616764</v>
      </c>
      <c r="G143" s="150">
        <f>SUM(G144:G152)</f>
        <v>1.0654671431622286E-2</v>
      </c>
    </row>
    <row r="144" spans="1:7" ht="42.75">
      <c r="A144" s="47" t="s">
        <v>627</v>
      </c>
      <c r="B144" s="122" t="s">
        <v>416</v>
      </c>
      <c r="C144" s="54" t="s">
        <v>163</v>
      </c>
      <c r="D144" s="145">
        <v>4</v>
      </c>
      <c r="E144" s="123">
        <v>174215</v>
      </c>
      <c r="F144" s="49">
        <f t="shared" ref="F144:F180" si="33">E144*D144</f>
        <v>696860</v>
      </c>
      <c r="G144" s="149">
        <f t="shared" ref="G144:G152" si="34">F144/$F$181</f>
        <v>8.616708469490758E-4</v>
      </c>
    </row>
    <row r="145" spans="1:7" ht="42.75">
      <c r="A145" s="47" t="s">
        <v>628</v>
      </c>
      <c r="B145" s="125" t="s">
        <v>417</v>
      </c>
      <c r="C145" s="54" t="s">
        <v>163</v>
      </c>
      <c r="D145" s="143">
        <v>11</v>
      </c>
      <c r="E145" s="123">
        <v>174215</v>
      </c>
      <c r="F145" s="49">
        <f t="shared" si="33"/>
        <v>1916365</v>
      </c>
      <c r="G145" s="149">
        <f t="shared" si="34"/>
        <v>2.3695948291099587E-3</v>
      </c>
    </row>
    <row r="146" spans="1:7" ht="42.75">
      <c r="A146" s="47" t="s">
        <v>629</v>
      </c>
      <c r="B146" s="125" t="s">
        <v>418</v>
      </c>
      <c r="C146" s="54" t="s">
        <v>163</v>
      </c>
      <c r="D146" s="143">
        <v>1</v>
      </c>
      <c r="E146" s="123">
        <v>176315</v>
      </c>
      <c r="F146" s="49">
        <f t="shared" si="33"/>
        <v>176315</v>
      </c>
      <c r="G146" s="149">
        <f t="shared" si="34"/>
        <v>2.1801437215484645E-4</v>
      </c>
    </row>
    <row r="147" spans="1:7" ht="57">
      <c r="A147" s="47" t="s">
        <v>630</v>
      </c>
      <c r="B147" s="125" t="s">
        <v>423</v>
      </c>
      <c r="C147" s="54" t="s">
        <v>163</v>
      </c>
      <c r="D147" s="143">
        <v>2</v>
      </c>
      <c r="E147" s="123">
        <v>173515</v>
      </c>
      <c r="F147" s="49">
        <f t="shared" si="33"/>
        <v>347030</v>
      </c>
      <c r="G147" s="149">
        <f t="shared" si="34"/>
        <v>4.2910431652948625E-4</v>
      </c>
    </row>
    <row r="148" spans="1:7" ht="28.5">
      <c r="A148" s="47" t="s">
        <v>631</v>
      </c>
      <c r="B148" s="116" t="s">
        <v>454</v>
      </c>
      <c r="C148" s="54" t="s">
        <v>163</v>
      </c>
      <c r="D148" s="47">
        <v>1</v>
      </c>
      <c r="E148" s="124">
        <v>550766</v>
      </c>
      <c r="F148" s="49">
        <f t="shared" si="33"/>
        <v>550766</v>
      </c>
      <c r="G148" s="149">
        <f t="shared" si="34"/>
        <v>6.8102489121309119E-4</v>
      </c>
    </row>
    <row r="149" spans="1:7" ht="20.25" customHeight="1">
      <c r="A149" s="47" t="s">
        <v>632</v>
      </c>
      <c r="B149" s="116" t="s">
        <v>538</v>
      </c>
      <c r="C149" s="54" t="s">
        <v>163</v>
      </c>
      <c r="D149" s="143">
        <v>7</v>
      </c>
      <c r="E149" s="121">
        <v>159680</v>
      </c>
      <c r="F149" s="49">
        <f t="shared" si="33"/>
        <v>1117760</v>
      </c>
      <c r="G149" s="149">
        <f t="shared" si="34"/>
        <v>1.3821157849292526E-3</v>
      </c>
    </row>
    <row r="150" spans="1:7" ht="33.75" customHeight="1">
      <c r="A150" s="47" t="s">
        <v>633</v>
      </c>
      <c r="B150" s="116" t="s">
        <v>428</v>
      </c>
      <c r="C150" s="54" t="s">
        <v>163</v>
      </c>
      <c r="D150" s="143">
        <v>4</v>
      </c>
      <c r="E150" s="121">
        <v>159680</v>
      </c>
      <c r="F150" s="49">
        <f t="shared" si="33"/>
        <v>638720</v>
      </c>
      <c r="G150" s="149">
        <f t="shared" si="34"/>
        <v>7.8978044853100153E-4</v>
      </c>
    </row>
    <row r="151" spans="1:7" ht="42.75">
      <c r="A151" s="47" t="s">
        <v>634</v>
      </c>
      <c r="B151" s="102" t="s">
        <v>419</v>
      </c>
      <c r="C151" s="54" t="s">
        <v>390</v>
      </c>
      <c r="D151" s="83">
        <v>1</v>
      </c>
      <c r="E151" s="84">
        <v>3172948</v>
      </c>
      <c r="F151" s="49">
        <f t="shared" si="33"/>
        <v>3172948</v>
      </c>
      <c r="G151" s="149">
        <f t="shared" si="34"/>
        <v>3.9233659422055738E-3</v>
      </c>
    </row>
    <row r="152" spans="1:7" hidden="1">
      <c r="A152" s="47" t="s">
        <v>635</v>
      </c>
      <c r="B152" s="102"/>
      <c r="C152" s="54"/>
      <c r="D152" s="83"/>
      <c r="E152" s="84"/>
      <c r="F152" s="49">
        <f t="shared" si="33"/>
        <v>0</v>
      </c>
      <c r="G152" s="50">
        <f t="shared" si="34"/>
        <v>0</v>
      </c>
    </row>
    <row r="153" spans="1:7" ht="15.75" thickBot="1">
      <c r="A153" s="47"/>
      <c r="B153" s="53" t="s">
        <v>420</v>
      </c>
      <c r="C153" s="55"/>
      <c r="D153" s="56"/>
      <c r="E153" s="57"/>
      <c r="F153" s="45">
        <f>SUM(F154:F173)</f>
        <v>39514952</v>
      </c>
      <c r="G153" s="150">
        <f>SUM(G154:G173)</f>
        <v>4.8860434171845241E-2</v>
      </c>
    </row>
    <row r="154" spans="1:7" ht="42.75">
      <c r="A154" s="47" t="s">
        <v>636</v>
      </c>
      <c r="B154" s="122" t="s">
        <v>416</v>
      </c>
      <c r="C154" s="54" t="s">
        <v>163</v>
      </c>
      <c r="D154" s="145">
        <v>16</v>
      </c>
      <c r="E154" s="123">
        <v>174215</v>
      </c>
      <c r="F154" s="49">
        <f t="shared" si="33"/>
        <v>2787440</v>
      </c>
      <c r="G154" s="149">
        <f t="shared" ref="G154:G173" si="35">F154/$F$181</f>
        <v>3.4466833877963032E-3</v>
      </c>
    </row>
    <row r="155" spans="1:7" ht="42.75">
      <c r="A155" s="47" t="s">
        <v>637</v>
      </c>
      <c r="B155" s="125" t="s">
        <v>417</v>
      </c>
      <c r="C155" s="54" t="s">
        <v>163</v>
      </c>
      <c r="D155" s="143">
        <v>30</v>
      </c>
      <c r="E155" s="123">
        <v>170720</v>
      </c>
      <c r="F155" s="49">
        <f t="shared" si="33"/>
        <v>5121600</v>
      </c>
      <c r="G155" s="149">
        <f t="shared" si="35"/>
        <v>6.3328838069833067E-3</v>
      </c>
    </row>
    <row r="156" spans="1:7" ht="42.75">
      <c r="A156" s="47" t="s">
        <v>638</v>
      </c>
      <c r="B156" s="125" t="s">
        <v>418</v>
      </c>
      <c r="C156" s="54" t="s">
        <v>163</v>
      </c>
      <c r="D156" s="143">
        <v>2</v>
      </c>
      <c r="E156" s="123">
        <v>190095</v>
      </c>
      <c r="F156" s="49">
        <f t="shared" si="33"/>
        <v>380190</v>
      </c>
      <c r="G156" s="149">
        <f t="shared" si="35"/>
        <v>4.7010682102799578E-4</v>
      </c>
    </row>
    <row r="157" spans="1:7" ht="42.75">
      <c r="A157" s="47" t="s">
        <v>639</v>
      </c>
      <c r="B157" s="125" t="s">
        <v>455</v>
      </c>
      <c r="C157" s="54" t="s">
        <v>163</v>
      </c>
      <c r="D157" s="143">
        <v>2</v>
      </c>
      <c r="E157" s="123">
        <v>247216</v>
      </c>
      <c r="F157" s="49">
        <f t="shared" si="33"/>
        <v>494432</v>
      </c>
      <c r="G157" s="149">
        <f t="shared" si="35"/>
        <v>6.1136762075413346E-4</v>
      </c>
    </row>
    <row r="158" spans="1:7" ht="42.75">
      <c r="A158" s="47" t="s">
        <v>640</v>
      </c>
      <c r="B158" s="125" t="s">
        <v>456</v>
      </c>
      <c r="C158" s="54" t="s">
        <v>163</v>
      </c>
      <c r="D158" s="143">
        <v>2</v>
      </c>
      <c r="E158" s="123">
        <v>335322</v>
      </c>
      <c r="F158" s="49">
        <f t="shared" si="33"/>
        <v>670644</v>
      </c>
      <c r="G158" s="149">
        <f t="shared" si="35"/>
        <v>8.2925463289802259E-4</v>
      </c>
    </row>
    <row r="159" spans="1:7" ht="57">
      <c r="A159" s="47" t="s">
        <v>641</v>
      </c>
      <c r="B159" s="125" t="s">
        <v>457</v>
      </c>
      <c r="C159" s="54" t="s">
        <v>163</v>
      </c>
      <c r="D159" s="143">
        <v>7</v>
      </c>
      <c r="E159" s="123">
        <v>173515</v>
      </c>
      <c r="F159" s="49">
        <f t="shared" si="33"/>
        <v>1214605</v>
      </c>
      <c r="G159" s="149">
        <f t="shared" si="35"/>
        <v>1.5018651078532019E-3</v>
      </c>
    </row>
    <row r="160" spans="1:7" ht="57">
      <c r="A160" s="47" t="s">
        <v>642</v>
      </c>
      <c r="B160" s="125" t="s">
        <v>424</v>
      </c>
      <c r="C160" s="54" t="s">
        <v>163</v>
      </c>
      <c r="D160" s="143">
        <v>8</v>
      </c>
      <c r="E160" s="123">
        <v>187720</v>
      </c>
      <c r="F160" s="49">
        <f t="shared" si="33"/>
        <v>1501760</v>
      </c>
      <c r="G160" s="149">
        <f t="shared" si="35"/>
        <v>1.8569336898577105E-3</v>
      </c>
    </row>
    <row r="161" spans="1:7" ht="57">
      <c r="A161" s="47" t="s">
        <v>643</v>
      </c>
      <c r="B161" s="125" t="s">
        <v>425</v>
      </c>
      <c r="C161" s="54" t="s">
        <v>163</v>
      </c>
      <c r="D161" s="143">
        <v>3</v>
      </c>
      <c r="E161" s="123">
        <v>246349</v>
      </c>
      <c r="F161" s="49">
        <f t="shared" si="33"/>
        <v>739047</v>
      </c>
      <c r="G161" s="149">
        <f t="shared" si="35"/>
        <v>9.1383528172828642E-4</v>
      </c>
    </row>
    <row r="162" spans="1:7" ht="42.75">
      <c r="A162" s="47" t="s">
        <v>644</v>
      </c>
      <c r="B162" s="125" t="s">
        <v>426</v>
      </c>
      <c r="C162" s="54" t="s">
        <v>163</v>
      </c>
      <c r="D162" s="143">
        <v>2</v>
      </c>
      <c r="E162" s="123">
        <v>246310</v>
      </c>
      <c r="F162" s="49">
        <f t="shared" si="33"/>
        <v>492620</v>
      </c>
      <c r="G162" s="149">
        <f t="shared" si="35"/>
        <v>6.0912707376525237E-4</v>
      </c>
    </row>
    <row r="163" spans="1:7" ht="57">
      <c r="A163" s="47" t="s">
        <v>645</v>
      </c>
      <c r="B163" s="125" t="s">
        <v>551</v>
      </c>
      <c r="C163" s="54" t="s">
        <v>163</v>
      </c>
      <c r="D163" s="143">
        <v>2</v>
      </c>
      <c r="E163" s="123">
        <v>287545</v>
      </c>
      <c r="F163" s="49">
        <f t="shared" si="33"/>
        <v>575090</v>
      </c>
      <c r="G163" s="149">
        <f t="shared" si="35"/>
        <v>7.1110163787840321E-4</v>
      </c>
    </row>
    <row r="164" spans="1:7" ht="57">
      <c r="A164" s="47" t="s">
        <v>646</v>
      </c>
      <c r="B164" s="125" t="s">
        <v>550</v>
      </c>
      <c r="C164" s="54" t="s">
        <v>163</v>
      </c>
      <c r="D164" s="83">
        <v>4</v>
      </c>
      <c r="E164" s="84">
        <v>270681</v>
      </c>
      <c r="F164" s="49">
        <f t="shared" si="33"/>
        <v>1082724</v>
      </c>
      <c r="G164" s="149">
        <f t="shared" si="35"/>
        <v>1.3387935971243738E-3</v>
      </c>
    </row>
    <row r="165" spans="1:7" ht="28.5">
      <c r="A165" s="47" t="s">
        <v>647</v>
      </c>
      <c r="B165" s="116" t="s">
        <v>427</v>
      </c>
      <c r="C165" s="54" t="s">
        <v>163</v>
      </c>
      <c r="D165" s="47">
        <v>1</v>
      </c>
      <c r="E165" s="124">
        <v>9908608</v>
      </c>
      <c r="F165" s="49">
        <f t="shared" si="33"/>
        <v>9908608</v>
      </c>
      <c r="G165" s="149">
        <f t="shared" si="35"/>
        <v>1.225204294613895E-2</v>
      </c>
    </row>
    <row r="166" spans="1:7" ht="42.75">
      <c r="A166" s="47" t="s">
        <v>648</v>
      </c>
      <c r="B166" s="116" t="s">
        <v>458</v>
      </c>
      <c r="C166" s="54" t="s">
        <v>163</v>
      </c>
      <c r="D166" s="47">
        <v>1</v>
      </c>
      <c r="E166" s="124">
        <v>5797268</v>
      </c>
      <c r="F166" s="49">
        <f t="shared" si="33"/>
        <v>5797268</v>
      </c>
      <c r="G166" s="149">
        <f t="shared" si="35"/>
        <v>7.1683506408041428E-3</v>
      </c>
    </row>
    <row r="167" spans="1:7" ht="71.25">
      <c r="A167" s="47" t="s">
        <v>649</v>
      </c>
      <c r="B167" s="116" t="s">
        <v>459</v>
      </c>
      <c r="C167" s="118" t="s">
        <v>208</v>
      </c>
      <c r="D167" s="47">
        <v>15</v>
      </c>
      <c r="E167" s="124">
        <v>145927</v>
      </c>
      <c r="F167" s="49">
        <f t="shared" si="33"/>
        <v>2188905</v>
      </c>
      <c r="G167" s="149">
        <f t="shared" si="35"/>
        <v>2.7065918911130886E-3</v>
      </c>
    </row>
    <row r="168" spans="1:7" ht="28.5">
      <c r="A168" s="47" t="s">
        <v>649</v>
      </c>
      <c r="B168" s="102" t="s">
        <v>460</v>
      </c>
      <c r="C168" s="54" t="s">
        <v>163</v>
      </c>
      <c r="D168" s="83">
        <v>4</v>
      </c>
      <c r="E168" s="124">
        <v>448407</v>
      </c>
      <c r="F168" s="49">
        <f t="shared" si="33"/>
        <v>1793628</v>
      </c>
      <c r="G168" s="149">
        <f t="shared" si="35"/>
        <v>2.2178299197422396E-3</v>
      </c>
    </row>
    <row r="169" spans="1:7" ht="28.5">
      <c r="A169" s="47" t="s">
        <v>650</v>
      </c>
      <c r="B169" s="102" t="s">
        <v>558</v>
      </c>
      <c r="C169" s="54" t="s">
        <v>163</v>
      </c>
      <c r="D169" s="83">
        <v>11</v>
      </c>
      <c r="E169" s="124">
        <v>125700</v>
      </c>
      <c r="F169" s="49">
        <f t="shared" si="33"/>
        <v>1382700</v>
      </c>
      <c r="G169" s="149">
        <f t="shared" si="35"/>
        <v>1.7097154092306735E-3</v>
      </c>
    </row>
    <row r="170" spans="1:7" ht="28.5">
      <c r="A170" s="47" t="s">
        <v>651</v>
      </c>
      <c r="B170" s="102" t="s">
        <v>461</v>
      </c>
      <c r="C170" s="54" t="s">
        <v>163</v>
      </c>
      <c r="D170" s="83">
        <v>10</v>
      </c>
      <c r="E170" s="124">
        <v>187555</v>
      </c>
      <c r="F170" s="49">
        <f t="shared" si="33"/>
        <v>1875550</v>
      </c>
      <c r="G170" s="149">
        <f t="shared" si="35"/>
        <v>2.3191268791368986E-3</v>
      </c>
    </row>
    <row r="171" spans="1:7" ht="28.5">
      <c r="A171" s="47" t="s">
        <v>652</v>
      </c>
      <c r="B171" s="102" t="s">
        <v>462</v>
      </c>
      <c r="C171" s="54" t="s">
        <v>163</v>
      </c>
      <c r="D171" s="83">
        <v>4</v>
      </c>
      <c r="E171" s="84">
        <v>212329</v>
      </c>
      <c r="F171" s="49">
        <f t="shared" si="33"/>
        <v>849316</v>
      </c>
      <c r="G171" s="149">
        <f t="shared" si="35"/>
        <v>1.0501834472453596E-3</v>
      </c>
    </row>
    <row r="172" spans="1:7" ht="28.5">
      <c r="A172" s="47" t="s">
        <v>636</v>
      </c>
      <c r="B172" s="102" t="s">
        <v>429</v>
      </c>
      <c r="C172" s="54" t="s">
        <v>163</v>
      </c>
      <c r="D172" s="83">
        <v>1</v>
      </c>
      <c r="E172" s="84">
        <v>658825</v>
      </c>
      <c r="F172" s="49">
        <f t="shared" si="33"/>
        <v>658825</v>
      </c>
      <c r="G172" s="149">
        <f t="shared" si="35"/>
        <v>8.1464038076690427E-4</v>
      </c>
    </row>
    <row r="173" spans="1:7" hidden="1">
      <c r="A173" s="47"/>
      <c r="B173" s="102"/>
      <c r="C173" s="54"/>
      <c r="D173" s="83"/>
      <c r="E173" s="84"/>
      <c r="F173" s="49">
        <f t="shared" si="33"/>
        <v>0</v>
      </c>
      <c r="G173" s="50">
        <f t="shared" si="35"/>
        <v>0</v>
      </c>
    </row>
    <row r="174" spans="1:7" ht="15.75" thickBot="1">
      <c r="A174" s="47"/>
      <c r="B174" s="53" t="s">
        <v>430</v>
      </c>
      <c r="C174" s="55"/>
      <c r="D174" s="56"/>
      <c r="E174" s="57"/>
      <c r="F174" s="45">
        <f>SUM(F175:F180)</f>
        <v>19836650</v>
      </c>
      <c r="G174" s="150">
        <f>SUM(G175:G180)</f>
        <v>2.4528116129685137E-2</v>
      </c>
    </row>
    <row r="175" spans="1:7" ht="15" thickBot="1">
      <c r="A175" s="47" t="s">
        <v>653</v>
      </c>
      <c r="B175" s="122" t="s">
        <v>431</v>
      </c>
      <c r="C175" s="54" t="s">
        <v>206</v>
      </c>
      <c r="D175" s="145">
        <v>1</v>
      </c>
      <c r="E175" s="123">
        <v>2260000</v>
      </c>
      <c r="F175" s="49">
        <f t="shared" si="33"/>
        <v>2260000</v>
      </c>
      <c r="G175" s="149">
        <f t="shared" ref="G175:G180" si="36">F175/$F$181</f>
        <v>2.7945012112976946E-3</v>
      </c>
    </row>
    <row r="176" spans="1:7" ht="28.5">
      <c r="A176" s="47" t="s">
        <v>654</v>
      </c>
      <c r="B176" s="122" t="s">
        <v>432</v>
      </c>
      <c r="C176" s="54" t="s">
        <v>206</v>
      </c>
      <c r="D176" s="143">
        <v>1</v>
      </c>
      <c r="E176" s="123">
        <v>355950</v>
      </c>
      <c r="F176" s="49">
        <f t="shared" si="33"/>
        <v>355950</v>
      </c>
      <c r="G176" s="149">
        <f t="shared" si="36"/>
        <v>4.401339407793869E-4</v>
      </c>
    </row>
    <row r="177" spans="1:10" ht="42.75">
      <c r="A177" s="47" t="s">
        <v>655</v>
      </c>
      <c r="B177" s="125" t="s">
        <v>433</v>
      </c>
      <c r="C177" s="54" t="s">
        <v>206</v>
      </c>
      <c r="D177" s="143">
        <v>1</v>
      </c>
      <c r="E177" s="123">
        <v>1462500</v>
      </c>
      <c r="F177" s="49">
        <f t="shared" si="33"/>
        <v>1462500</v>
      </c>
      <c r="G177" s="149">
        <f t="shared" si="36"/>
        <v>1.8083885050986187E-3</v>
      </c>
    </row>
    <row r="178" spans="1:10">
      <c r="A178" s="47" t="s">
        <v>656</v>
      </c>
      <c r="B178" s="116" t="s">
        <v>563</v>
      </c>
      <c r="C178" s="54" t="s">
        <v>381</v>
      </c>
      <c r="D178" s="47">
        <v>1</v>
      </c>
      <c r="E178" s="124">
        <v>10021200</v>
      </c>
      <c r="F178" s="49">
        <f t="shared" si="33"/>
        <v>10021200</v>
      </c>
      <c r="G178" s="149">
        <f t="shared" si="36"/>
        <v>1.2391263512679848E-2</v>
      </c>
    </row>
    <row r="179" spans="1:10" ht="28.5">
      <c r="A179" s="47" t="s">
        <v>657</v>
      </c>
      <c r="B179" s="102" t="s">
        <v>434</v>
      </c>
      <c r="C179" s="54" t="s">
        <v>381</v>
      </c>
      <c r="D179" s="83">
        <v>2</v>
      </c>
      <c r="E179" s="84">
        <v>2156000</v>
      </c>
      <c r="F179" s="49">
        <f t="shared" si="33"/>
        <v>4312000</v>
      </c>
      <c r="G179" s="149">
        <f t="shared" si="36"/>
        <v>5.331809390759141E-3</v>
      </c>
    </row>
    <row r="180" spans="1:10">
      <c r="A180" s="47" t="s">
        <v>658</v>
      </c>
      <c r="B180" s="102" t="s">
        <v>564</v>
      </c>
      <c r="C180" s="54" t="s">
        <v>206</v>
      </c>
      <c r="D180" s="83">
        <v>1</v>
      </c>
      <c r="E180" s="84">
        <v>1425000</v>
      </c>
      <c r="F180" s="49">
        <f t="shared" si="33"/>
        <v>1425000</v>
      </c>
      <c r="G180" s="149">
        <f t="shared" si="36"/>
        <v>1.7620195690704491E-3</v>
      </c>
    </row>
    <row r="181" spans="1:10" ht="15">
      <c r="A181" s="59"/>
      <c r="B181" s="112"/>
      <c r="C181" s="59"/>
      <c r="D181" s="60"/>
      <c r="E181" s="61"/>
      <c r="F181" s="126">
        <f>SUM(F4:F180)/2</f>
        <v>808731086.19999993</v>
      </c>
      <c r="G181" s="62">
        <f>SUM(G4:G180)/2</f>
        <v>1.0000000000000002</v>
      </c>
      <c r="H181" s="148"/>
      <c r="I181" s="154"/>
      <c r="J181" s="155"/>
    </row>
    <row r="182" spans="1:10" ht="14.25" customHeight="1">
      <c r="A182" s="63"/>
      <c r="C182" s="63"/>
      <c r="D182" s="63"/>
      <c r="E182" s="63"/>
      <c r="F182" s="65"/>
      <c r="G182" s="63"/>
    </row>
    <row r="183" spans="1:10" ht="14.25" customHeight="1">
      <c r="A183" s="63"/>
      <c r="C183" s="63"/>
      <c r="D183" s="63"/>
      <c r="E183" s="63"/>
      <c r="F183" s="65"/>
      <c r="G183" s="63"/>
    </row>
    <row r="184" spans="1:10" s="66" customFormat="1" ht="15">
      <c r="C184" s="181" t="s">
        <v>172</v>
      </c>
      <c r="D184" s="181"/>
      <c r="E184" s="67">
        <v>0.2</v>
      </c>
      <c r="F184" s="68">
        <f>+$F$181*E184</f>
        <v>161746217.24000001</v>
      </c>
      <c r="G184" s="69"/>
    </row>
    <row r="185" spans="1:10" s="66" customFormat="1" ht="15">
      <c r="C185" s="181" t="s">
        <v>138</v>
      </c>
      <c r="D185" s="181"/>
      <c r="E185" s="67">
        <v>0</v>
      </c>
      <c r="F185" s="68">
        <f>+$F$181*E185</f>
        <v>0</v>
      </c>
      <c r="G185" s="69"/>
    </row>
    <row r="186" spans="1:10" s="66" customFormat="1" ht="15" customHeight="1">
      <c r="C186" s="181" t="s">
        <v>137</v>
      </c>
      <c r="D186" s="181"/>
      <c r="E186" s="67">
        <v>0.06</v>
      </c>
      <c r="F186" s="68">
        <f>+$F$181*E186</f>
        <v>48523865.171999991</v>
      </c>
      <c r="G186" s="69"/>
    </row>
    <row r="187" spans="1:10" s="66" customFormat="1" ht="15" customHeight="1">
      <c r="B187" s="113"/>
      <c r="C187" s="181" t="s">
        <v>173</v>
      </c>
      <c r="D187" s="181"/>
      <c r="E187" s="67">
        <v>0</v>
      </c>
      <c r="F187" s="68">
        <f>+F186*E187</f>
        <v>0</v>
      </c>
      <c r="G187" s="69"/>
    </row>
    <row r="188" spans="1:10" s="66" customFormat="1" ht="4.9000000000000004" customHeight="1">
      <c r="B188" s="58"/>
      <c r="C188" s="70"/>
      <c r="D188" s="70"/>
      <c r="E188" s="71"/>
      <c r="F188" s="72"/>
      <c r="G188" s="40"/>
    </row>
    <row r="189" spans="1:10" s="66" customFormat="1" ht="15">
      <c r="A189" s="73"/>
      <c r="B189" s="113"/>
      <c r="C189" s="182" t="s">
        <v>174</v>
      </c>
      <c r="D189" s="182"/>
      <c r="E189" s="182"/>
      <c r="F189" s="127">
        <f>+F181+F184+F185+F186+F187</f>
        <v>1019001168.612</v>
      </c>
      <c r="G189" s="69"/>
      <c r="H189" s="147"/>
      <c r="I189" s="152"/>
      <c r="J189" s="153"/>
    </row>
    <row r="190" spans="1:10">
      <c r="G190" s="77"/>
    </row>
    <row r="191" spans="1:10">
      <c r="B191" s="38"/>
      <c r="C191" s="38"/>
      <c r="D191" s="38"/>
      <c r="E191" s="38"/>
      <c r="F191" s="38"/>
      <c r="G191" s="38"/>
    </row>
    <row r="192" spans="1:10" ht="15">
      <c r="A192" s="64"/>
      <c r="B192" s="137" t="s">
        <v>447</v>
      </c>
      <c r="C192" s="64"/>
      <c r="D192" s="64"/>
      <c r="E192" s="79"/>
      <c r="F192" s="81"/>
      <c r="G192" s="64"/>
    </row>
    <row r="193" spans="2:7">
      <c r="B193" s="146" t="s">
        <v>659</v>
      </c>
      <c r="C193" s="82"/>
      <c r="E193" s="80"/>
      <c r="G193" s="77"/>
    </row>
    <row r="194" spans="2:7" ht="28.5">
      <c r="B194" s="146" t="s">
        <v>660</v>
      </c>
      <c r="E194" s="80"/>
      <c r="F194" s="82"/>
      <c r="G194" s="77"/>
    </row>
    <row r="195" spans="2:7">
      <c r="G195" s="77"/>
    </row>
    <row r="197" spans="2:7">
      <c r="F197" s="78"/>
    </row>
  </sheetData>
  <protectedRanges>
    <protectedRange sqref="A1:A2 H1:XFD2" name="Rango1_1_2"/>
  </protectedRanges>
  <autoFilter ref="A3:G187">
    <filterColumn colId="5">
      <filters blank="1">
        <filter val="$ 728.193.248,05"/>
        <filter val="$1.050.000"/>
        <filter val="$1.080.612"/>
        <filter val="$1.082.724"/>
        <filter val="$1.117.760"/>
        <filter val="$1.155.000"/>
        <filter val="$1.170.000"/>
        <filter val="$1.200.000"/>
        <filter val="$1.214.605"/>
        <filter val="$1.218.000"/>
        <filter val="$1.244.100"/>
        <filter val="$1.318.700"/>
        <filter val="$1.368.000"/>
        <filter val="$1.370.050"/>
        <filter val="$1.382.700"/>
        <filter val="$1.393.700"/>
        <filter val="$1.406.000"/>
        <filter val="$1.425.000"/>
        <filter val="$1.462.500"/>
        <filter val="$1.484.444"/>
        <filter val="$1.501.760"/>
        <filter val="$1.545.498"/>
        <filter val="$1.564.822"/>
        <filter val="$1.568.725"/>
        <filter val="$1.570.175"/>
        <filter val="$1.667.088"/>
        <filter val="$1.728.390"/>
        <filter val="$1.793.628"/>
        <filter val="$1.795.755"/>
        <filter val="$1.812.250"/>
        <filter val="$1.875.550"/>
        <filter val="$1.916.365"/>
        <filter val="$1.975.675"/>
        <filter val="$1.994.584"/>
        <filter val="$10.021.200"/>
        <filter val="$10.097.280"/>
        <filter val="$10.992.000"/>
        <filter val="$100.000"/>
        <filter val="$115.000"/>
        <filter val="$12.672.244"/>
        <filter val="$120.294"/>
        <filter val="$125.000"/>
        <filter val="$13.402.755"/>
        <filter val="$135.815.059"/>
        <filter val="$14.369.284"/>
        <filter val="$145.638.650"/>
        <filter val="$150.000"/>
        <filter val="$158.125"/>
        <filter val="$167.738"/>
        <filter val="$17.212.500"/>
        <filter val="$176.315"/>
        <filter val="$18.006.100"/>
        <filter val="$19.836.650"/>
        <filter val="$2.002.570"/>
        <filter val="$2.080.000"/>
        <filter val="$2.159.442"/>
        <filter val="$2.188.905"/>
        <filter val="$2.210.250"/>
        <filter val="$2.217.000"/>
        <filter val="$2.224.325"/>
        <filter val="$2.260.000"/>
        <filter val="$2.359.078"/>
        <filter val="$2.500.000"/>
        <filter val="$2.642.290"/>
        <filter val="$2.749.250"/>
        <filter val="$2.760.000"/>
        <filter val="$2.787.440"/>
        <filter val="$2.823.750"/>
        <filter val="$2.825.760"/>
        <filter val="$200.000"/>
        <filter val="$21.870.628"/>
        <filter val="$22.134.080"/>
        <filter val="$223.650"/>
        <filter val="$225.000"/>
        <filter val="$23.764.762"/>
        <filter val="$24.485.760"/>
        <filter val="$250.000"/>
        <filter val="$275.000"/>
        <filter val="$28.180.095"/>
        <filter val="$280.000"/>
        <filter val="$3.027.375"/>
        <filter val="$3.172.948"/>
        <filter val="$3.252.438"/>
        <filter val="$3.402.826"/>
        <filter val="$3.718.000"/>
        <filter val="$3.873.389"/>
        <filter val="$3.895.815"/>
        <filter val="$3.933.996"/>
        <filter val="$3.997.083"/>
        <filter val="$31.717.280"/>
        <filter val="$323.588.295"/>
        <filter val="$34.969"/>
        <filter val="$347.030"/>
        <filter val="$35.806.898"/>
        <filter val="$350.000"/>
        <filter val="$355.950"/>
        <filter val="$36.409.662"/>
        <filter val="$38.286.710"/>
        <filter val="$38.558.421"/>
        <filter val="$38.877.865"/>
        <filter val="$380.190"/>
        <filter val="$39.065.692"/>
        <filter val="$39.514.952"/>
        <filter val="$4.169.746"/>
        <filter val="$4.312.000"/>
        <filter val="$4.356.278"/>
        <filter val="$4.558.200"/>
        <filter val="$4.874.750"/>
        <filter val="$4.959.475"/>
        <filter val="$4.978.500"/>
        <filter val="$411.855"/>
        <filter val="$450.000"/>
        <filter val="$46.584.481"/>
        <filter val="$492.620"/>
        <filter val="$494.432"/>
        <filter val="$5.121.600"/>
        <filter val="$5.797.268"/>
        <filter val="$533.250"/>
        <filter val="$55.427.460"/>
        <filter val="$550.766"/>
        <filter val="$57.290.394"/>
        <filter val="$575.090"/>
        <filter val="$597.000"/>
        <filter val="$6.195.000"/>
        <filter val="$6.454.900"/>
        <filter val="$6.507.280"/>
        <filter val="$6.917.836"/>
        <filter val="$60.000"/>
        <filter val="$602.695"/>
        <filter val="$625.000"/>
        <filter val="$635.400"/>
        <filter val="$638.278"/>
        <filter val="$638.720"/>
        <filter val="$64.495.951"/>
        <filter val="$658.825"/>
        <filter val="$670.644"/>
        <filter val="$696.860"/>
        <filter val="$7.072.250"/>
        <filter val="$739.047"/>
        <filter val="$741.240"/>
        <filter val="$747.695"/>
        <filter val="$75.000"/>
        <filter val="$750.000"/>
        <filter val="$753.833"/>
        <filter val="$772.140"/>
        <filter val="$790.000"/>
        <filter val="$8.080.700"/>
        <filter val="$8.616.764"/>
        <filter val="$8.712.960"/>
        <filter val="$800.000"/>
        <filter val="$806.808"/>
        <filter val="$816.000"/>
        <filter val="$817.600"/>
        <filter val="$849.316"/>
        <filter val="$870.000"/>
        <filter val="$872.763"/>
        <filter val="$9.010.080"/>
        <filter val="$9.040"/>
        <filter val="$9.908.608"/>
        <filter val="$916.833"/>
        <filter val="$93.267"/>
        <filter val="$951.792"/>
        <filter val="$983.499"/>
        <filter val="920.294"/>
      </filters>
    </filterColumn>
  </autoFilter>
  <mergeCells count="5">
    <mergeCell ref="C187:D187"/>
    <mergeCell ref="C189:E189"/>
    <mergeCell ref="C184:D184"/>
    <mergeCell ref="C185:D185"/>
    <mergeCell ref="C186:D186"/>
  </mergeCells>
  <phoneticPr fontId="46" type="noConversion"/>
  <conditionalFormatting sqref="D121 E159:E163 D175:E177">
    <cfRule type="cellIs" dxfId="25" priority="53" stopIfTrue="1" operator="equal">
      <formula>0</formula>
    </cfRule>
  </conditionalFormatting>
  <conditionalFormatting sqref="D124">
    <cfRule type="cellIs" dxfId="24" priority="49" stopIfTrue="1" operator="equal">
      <formula>0</formula>
    </cfRule>
  </conditionalFormatting>
  <conditionalFormatting sqref="D122:E123">
    <cfRule type="cellIs" dxfId="23" priority="51" stopIfTrue="1" operator="equal">
      <formula>0</formula>
    </cfRule>
  </conditionalFormatting>
  <conditionalFormatting sqref="D167">
    <cfRule type="cellIs" dxfId="22" priority="30" stopIfTrue="1" operator="equal">
      <formula>0</formula>
    </cfRule>
  </conditionalFormatting>
  <conditionalFormatting sqref="D178:E178">
    <cfRule type="cellIs" dxfId="21" priority="27" stopIfTrue="1" operator="equal">
      <formula>0</formula>
    </cfRule>
  </conditionalFormatting>
  <conditionalFormatting sqref="D149:E150">
    <cfRule type="cellIs" dxfId="20" priority="39" stopIfTrue="1" operator="equal">
      <formula>0</formula>
    </cfRule>
  </conditionalFormatting>
  <conditionalFormatting sqref="D144:E147">
    <cfRule type="cellIs" dxfId="19" priority="38" stopIfTrue="1" operator="equal">
      <formula>0</formula>
    </cfRule>
  </conditionalFormatting>
  <conditionalFormatting sqref="D148:E148">
    <cfRule type="cellIs" dxfId="18" priority="37" stopIfTrue="1" operator="equal">
      <formula>0</formula>
    </cfRule>
  </conditionalFormatting>
  <conditionalFormatting sqref="D135:E135">
    <cfRule type="cellIs" dxfId="17" priority="44" stopIfTrue="1" operator="equal">
      <formula>0</formula>
    </cfRule>
  </conditionalFormatting>
  <conditionalFormatting sqref="D136:D137">
    <cfRule type="cellIs" dxfId="16" priority="43" stopIfTrue="1" operator="equal">
      <formula>0</formula>
    </cfRule>
  </conditionalFormatting>
  <conditionalFormatting sqref="D130:E131 D133:E134 D132">
    <cfRule type="cellIs" dxfId="15" priority="41" stopIfTrue="1" operator="equal">
      <formula>0</formula>
    </cfRule>
  </conditionalFormatting>
  <conditionalFormatting sqref="D154:E158">
    <cfRule type="cellIs" dxfId="14" priority="35" stopIfTrue="1" operator="equal">
      <formula>0</formula>
    </cfRule>
  </conditionalFormatting>
  <conditionalFormatting sqref="D165:E166">
    <cfRule type="cellIs" dxfId="13" priority="31" stopIfTrue="1" operator="equal">
      <formula>0</formula>
    </cfRule>
  </conditionalFormatting>
  <conditionalFormatting sqref="D159">
    <cfRule type="cellIs" dxfId="12" priority="33" stopIfTrue="1" operator="equal">
      <formula>0</formula>
    </cfRule>
  </conditionalFormatting>
  <conditionalFormatting sqref="D125">
    <cfRule type="cellIs" dxfId="11" priority="26" stopIfTrue="1" operator="equal">
      <formula>0</formula>
    </cfRule>
  </conditionalFormatting>
  <conditionalFormatting sqref="E132">
    <cfRule type="cellIs" dxfId="10" priority="25" stopIfTrue="1" operator="equal">
      <formula>0</formula>
    </cfRule>
  </conditionalFormatting>
  <conditionalFormatting sqref="E136:E139">
    <cfRule type="cellIs" dxfId="9" priority="10" stopIfTrue="1" operator="equal">
      <formula>0</formula>
    </cfRule>
  </conditionalFormatting>
  <conditionalFormatting sqref="D142">
    <cfRule type="cellIs" dxfId="8" priority="9" stopIfTrue="1" operator="equal">
      <formula>0</formula>
    </cfRule>
  </conditionalFormatting>
  <conditionalFormatting sqref="D138:D141">
    <cfRule type="cellIs" dxfId="7" priority="21" stopIfTrue="1" operator="equal">
      <formula>0</formula>
    </cfRule>
  </conditionalFormatting>
  <conditionalFormatting sqref="D160:D163">
    <cfRule type="cellIs" dxfId="6" priority="7" stopIfTrue="1" operator="equal">
      <formula>0</formula>
    </cfRule>
  </conditionalFormatting>
  <conditionalFormatting sqref="E139:E142">
    <cfRule type="cellIs" dxfId="5" priority="11" stopIfTrue="1" operator="equal">
      <formula>0</formula>
    </cfRule>
  </conditionalFormatting>
  <conditionalFormatting sqref="E167:E170">
    <cfRule type="cellIs" dxfId="4" priority="6" stopIfTrue="1" operator="equal">
      <formula>0</formula>
    </cfRule>
  </conditionalFormatting>
  <conditionalFormatting sqref="E117">
    <cfRule type="cellIs" dxfId="3" priority="4" stopIfTrue="1" operator="equal">
      <formula>0</formula>
    </cfRule>
  </conditionalFormatting>
  <conditionalFormatting sqref="E117">
    <cfRule type="cellIs" dxfId="2" priority="5" stopIfTrue="1" operator="equal">
      <formula>0</formula>
    </cfRule>
  </conditionalFormatting>
  <conditionalFormatting sqref="E124">
    <cfRule type="cellIs" dxfId="1" priority="3" stopIfTrue="1" operator="equal">
      <formula>0</formula>
    </cfRule>
  </conditionalFormatting>
  <conditionalFormatting sqref="E125">
    <cfRule type="cellIs" dxfId="0" priority="1" stopIfTrue="1" operator="equal">
      <formula>0</formula>
    </cfRule>
  </conditionalFormatting>
  <pageMargins left="0.70866141732283472" right="0.70866141732283472" top="1.5748031496062993" bottom="0.74803149606299213" header="0.78740157480314965" footer="0.31496062992125984"/>
  <pageSetup scale="57" fitToHeight="7" orientation="portrait" horizontalDpi="4294967293" r:id="rId1"/>
  <headerFooter alignWithMargins="0">
    <oddHeader xml:space="preserve">&amp;L
Proyecto: PROYECTO DE REDES Y SUBESTACION ELECTRICA
Cliente: E.S.E. SAN RAFAEL DE YOLOMBO
Anexo: Presupuesto red electrica proyecto de redes, red electrica tomografo y obra cibil subestación electrica&amp;R
</oddHeader>
    <oddFooter>&amp;L&amp;D&amp;R&amp;N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09"/>
  <sheetViews>
    <sheetView topLeftCell="A1339" zoomScale="86" zoomScaleNormal="86" workbookViewId="0">
      <selection activeCell="I1665" sqref="I1665"/>
    </sheetView>
  </sheetViews>
  <sheetFormatPr baseColWidth="10" defaultRowHeight="15"/>
  <cols>
    <col min="1" max="1" width="65.85546875" customWidth="1"/>
    <col min="2" max="2" width="8.140625" bestFit="1" customWidth="1"/>
    <col min="3" max="3" width="10.140625" bestFit="1" customWidth="1"/>
    <col min="4" max="4" width="14" customWidth="1"/>
    <col min="5" max="5" width="15" style="109" bestFit="1" customWidth="1"/>
    <col min="6" max="6" width="12.28515625" bestFit="1" customWidth="1"/>
    <col min="7" max="7" width="0" hidden="1" customWidth="1"/>
  </cols>
  <sheetData>
    <row r="1" spans="1:5" ht="20.25">
      <c r="A1" s="183" t="s">
        <v>246</v>
      </c>
      <c r="B1" s="184"/>
      <c r="C1" s="184"/>
      <c r="D1" s="184"/>
      <c r="E1" s="185"/>
    </row>
    <row r="2" spans="1:5">
      <c r="A2" s="186"/>
      <c r="B2" s="187"/>
      <c r="C2" s="188"/>
      <c r="D2" s="89" t="s">
        <v>229</v>
      </c>
      <c r="E2" s="104" t="s">
        <v>163</v>
      </c>
    </row>
    <row r="3" spans="1:5">
      <c r="A3" s="190"/>
      <c r="B3" s="191"/>
      <c r="C3" s="189"/>
      <c r="D3" s="90" t="s">
        <v>212</v>
      </c>
      <c r="E3" s="105" t="s">
        <v>208</v>
      </c>
    </row>
    <row r="4" spans="1:5" ht="15.75">
      <c r="A4" s="192" t="s">
        <v>230</v>
      </c>
      <c r="B4" s="192"/>
      <c r="C4" s="192"/>
      <c r="D4" s="192"/>
      <c r="E4" s="192"/>
    </row>
    <row r="5" spans="1:5" ht="45.75" customHeight="1">
      <c r="A5" s="205" t="s">
        <v>348</v>
      </c>
      <c r="B5" s="206"/>
      <c r="C5" s="206"/>
      <c r="D5" s="206"/>
      <c r="E5" s="207"/>
    </row>
    <row r="6" spans="1:5">
      <c r="A6" s="91" t="s">
        <v>231</v>
      </c>
      <c r="B6" s="92" t="s">
        <v>163</v>
      </c>
      <c r="C6" s="92" t="s">
        <v>2</v>
      </c>
      <c r="D6" s="92" t="s">
        <v>232</v>
      </c>
      <c r="E6" s="106" t="s">
        <v>233</v>
      </c>
    </row>
    <row r="7" spans="1:5" ht="25.5">
      <c r="A7" s="93" t="s">
        <v>234</v>
      </c>
      <c r="B7" s="94" t="s">
        <v>203</v>
      </c>
      <c r="C7" s="95">
        <v>1</v>
      </c>
      <c r="D7" s="96">
        <v>3619</v>
      </c>
      <c r="E7" s="107">
        <f>ROUND(C7*D7,0)</f>
        <v>3619</v>
      </c>
    </row>
    <row r="8" spans="1:5" ht="25.5">
      <c r="A8" s="93" t="s">
        <v>235</v>
      </c>
      <c r="B8" s="94" t="s">
        <v>203</v>
      </c>
      <c r="C8" s="95">
        <v>1</v>
      </c>
      <c r="D8" s="96">
        <v>1941</v>
      </c>
      <c r="E8" s="107">
        <f>ROUND(C8*D8,0)</f>
        <v>1941</v>
      </c>
    </row>
    <row r="9" spans="1:5">
      <c r="A9" s="93" t="s">
        <v>236</v>
      </c>
      <c r="B9" s="94" t="s">
        <v>204</v>
      </c>
      <c r="C9" s="95">
        <v>1</v>
      </c>
      <c r="D9" s="96">
        <v>6690</v>
      </c>
      <c r="E9" s="107">
        <f>ROUND(C9*D9,0)</f>
        <v>6690</v>
      </c>
    </row>
    <row r="10" spans="1:5">
      <c r="A10" s="93" t="s">
        <v>285</v>
      </c>
      <c r="B10" s="94" t="s">
        <v>237</v>
      </c>
      <c r="C10" s="95">
        <v>0.01</v>
      </c>
      <c r="D10" s="96">
        <v>4900</v>
      </c>
      <c r="E10" s="107">
        <f>ROUND(C10*D10,0)</f>
        <v>49</v>
      </c>
    </row>
    <row r="11" spans="1:5">
      <c r="A11" s="93" t="s">
        <v>238</v>
      </c>
      <c r="B11" s="94" t="s">
        <v>207</v>
      </c>
      <c r="C11" s="95">
        <v>1.6406E-2</v>
      </c>
      <c r="D11" s="96">
        <v>450000</v>
      </c>
      <c r="E11" s="107">
        <f>ROUND(C11*D11,0)</f>
        <v>7383</v>
      </c>
    </row>
    <row r="12" spans="1:5">
      <c r="A12" s="98"/>
      <c r="B12" s="99">
        <f>+E12/D22</f>
        <v>0.65606666666666669</v>
      </c>
      <c r="C12" s="97"/>
      <c r="D12" s="98" t="s">
        <v>239</v>
      </c>
      <c r="E12" s="108">
        <f>SUM(E7:E11)</f>
        <v>19682</v>
      </c>
    </row>
    <row r="13" spans="1:5">
      <c r="A13" s="91" t="s">
        <v>240</v>
      </c>
      <c r="B13" s="92" t="s">
        <v>163</v>
      </c>
      <c r="C13" s="92" t="s">
        <v>2</v>
      </c>
      <c r="D13" s="92" t="s">
        <v>232</v>
      </c>
      <c r="E13" s="106" t="s">
        <v>233</v>
      </c>
    </row>
    <row r="14" spans="1:5">
      <c r="A14" s="93" t="s">
        <v>241</v>
      </c>
      <c r="B14" s="94" t="s">
        <v>242</v>
      </c>
      <c r="C14" s="95">
        <v>0.05</v>
      </c>
      <c r="D14" s="96">
        <v>171670</v>
      </c>
      <c r="E14" s="107">
        <f>ROUND(C14*D14,0)</f>
        <v>8584</v>
      </c>
    </row>
    <row r="15" spans="1:5">
      <c r="A15" s="98"/>
      <c r="B15" s="99">
        <f>+E15/D22</f>
        <v>0.28613333333333335</v>
      </c>
      <c r="C15" s="97"/>
      <c r="D15" s="98" t="s">
        <v>239</v>
      </c>
      <c r="E15" s="108">
        <f>+E14</f>
        <v>8584</v>
      </c>
    </row>
    <row r="16" spans="1:5">
      <c r="A16" s="91" t="s">
        <v>248</v>
      </c>
      <c r="B16" s="92" t="s">
        <v>163</v>
      </c>
      <c r="C16" s="92" t="s">
        <v>2</v>
      </c>
      <c r="D16" s="92" t="s">
        <v>232</v>
      </c>
      <c r="E16" s="106" t="s">
        <v>233</v>
      </c>
    </row>
    <row r="17" spans="1:5">
      <c r="A17" s="93" t="s">
        <v>243</v>
      </c>
      <c r="B17" s="94" t="s">
        <v>244</v>
      </c>
      <c r="C17" s="95">
        <v>0.05</v>
      </c>
      <c r="D17" s="96">
        <v>19682</v>
      </c>
      <c r="E17" s="107">
        <f>ROUND(C17*D17,0)</f>
        <v>984</v>
      </c>
    </row>
    <row r="18" spans="1:5">
      <c r="A18" s="98"/>
      <c r="B18" s="99">
        <f>+E18/D22</f>
        <v>3.2800000000000003E-2</v>
      </c>
      <c r="C18" s="97"/>
      <c r="D18" s="98" t="s">
        <v>239</v>
      </c>
      <c r="E18" s="108">
        <f>+E17</f>
        <v>984</v>
      </c>
    </row>
    <row r="19" spans="1:5">
      <c r="A19" s="91" t="s">
        <v>249</v>
      </c>
      <c r="B19" s="92" t="s">
        <v>163</v>
      </c>
      <c r="C19" s="92" t="s">
        <v>2</v>
      </c>
      <c r="D19" s="92" t="s">
        <v>232</v>
      </c>
      <c r="E19" s="106" t="s">
        <v>233</v>
      </c>
    </row>
    <row r="20" spans="1:5">
      <c r="A20" s="93" t="s">
        <v>247</v>
      </c>
      <c r="B20" s="94" t="s">
        <v>203</v>
      </c>
      <c r="C20" s="95">
        <v>0.01</v>
      </c>
      <c r="D20" s="96">
        <v>75000</v>
      </c>
      <c r="E20" s="107">
        <f>ROUND(C20*D20,0)</f>
        <v>750</v>
      </c>
    </row>
    <row r="21" spans="1:5">
      <c r="A21" s="98"/>
      <c r="B21" s="99">
        <f>+E21/D22</f>
        <v>2.5000000000000001E-2</v>
      </c>
      <c r="C21" s="97"/>
      <c r="D21" s="98" t="s">
        <v>239</v>
      </c>
      <c r="E21" s="108">
        <f>+E20</f>
        <v>750</v>
      </c>
    </row>
    <row r="22" spans="1:5">
      <c r="A22" s="193" t="s">
        <v>245</v>
      </c>
      <c r="B22" s="193"/>
      <c r="C22" s="193"/>
      <c r="D22" s="194">
        <v>30000</v>
      </c>
      <c r="E22" s="194"/>
    </row>
    <row r="24" spans="1:5" ht="20.25">
      <c r="A24" s="183" t="s">
        <v>246</v>
      </c>
      <c r="B24" s="184"/>
      <c r="C24" s="184"/>
      <c r="D24" s="184"/>
      <c r="E24" s="185"/>
    </row>
    <row r="25" spans="1:5">
      <c r="A25" s="186"/>
      <c r="B25" s="187"/>
      <c r="C25" s="188"/>
      <c r="D25" s="89" t="s">
        <v>229</v>
      </c>
      <c r="E25" s="104" t="s">
        <v>163</v>
      </c>
    </row>
    <row r="26" spans="1:5">
      <c r="A26" s="190"/>
      <c r="B26" s="191"/>
      <c r="C26" s="189"/>
      <c r="D26" s="90" t="s">
        <v>159</v>
      </c>
      <c r="E26" s="105" t="s">
        <v>208</v>
      </c>
    </row>
    <row r="27" spans="1:5" ht="15.75">
      <c r="A27" s="192" t="s">
        <v>230</v>
      </c>
      <c r="B27" s="192"/>
      <c r="C27" s="192"/>
      <c r="D27" s="192"/>
      <c r="E27" s="192"/>
    </row>
    <row r="28" spans="1:5" ht="30" customHeight="1">
      <c r="A28" s="205" t="s">
        <v>176</v>
      </c>
      <c r="B28" s="206"/>
      <c r="C28" s="206"/>
      <c r="D28" s="206"/>
      <c r="E28" s="207"/>
    </row>
    <row r="29" spans="1:5">
      <c r="A29" s="91" t="s">
        <v>231</v>
      </c>
      <c r="B29" s="92" t="s">
        <v>163</v>
      </c>
      <c r="C29" s="92" t="s">
        <v>2</v>
      </c>
      <c r="D29" s="92" t="s">
        <v>232</v>
      </c>
      <c r="E29" s="106" t="s">
        <v>233</v>
      </c>
    </row>
    <row r="30" spans="1:5">
      <c r="A30" s="93"/>
      <c r="B30" s="94"/>
      <c r="C30" s="95">
        <v>0</v>
      </c>
      <c r="D30" s="96">
        <v>0</v>
      </c>
      <c r="E30" s="107">
        <f>ROUND(C30*D30,0)</f>
        <v>0</v>
      </c>
    </row>
    <row r="31" spans="1:5">
      <c r="A31" s="93"/>
      <c r="B31" s="94"/>
      <c r="C31" s="95">
        <v>0</v>
      </c>
      <c r="D31" s="96">
        <v>0</v>
      </c>
      <c r="E31" s="107">
        <f>ROUND(C31*D31,0)</f>
        <v>0</v>
      </c>
    </row>
    <row r="32" spans="1:5">
      <c r="A32" s="98"/>
      <c r="B32" s="99">
        <f>+E32/D42</f>
        <v>0</v>
      </c>
      <c r="C32" s="97"/>
      <c r="D32" s="98" t="s">
        <v>239</v>
      </c>
      <c r="E32" s="108">
        <f>SUM(E30:E31)</f>
        <v>0</v>
      </c>
    </row>
    <row r="33" spans="1:5">
      <c r="A33" s="91" t="s">
        <v>240</v>
      </c>
      <c r="B33" s="92" t="s">
        <v>163</v>
      </c>
      <c r="C33" s="92" t="s">
        <v>2</v>
      </c>
      <c r="D33" s="92" t="s">
        <v>232</v>
      </c>
      <c r="E33" s="106" t="s">
        <v>233</v>
      </c>
    </row>
    <row r="34" spans="1:5">
      <c r="A34" s="93" t="s">
        <v>250</v>
      </c>
      <c r="B34" s="94" t="s">
        <v>242</v>
      </c>
      <c r="C34" s="95">
        <v>0.05</v>
      </c>
      <c r="D34" s="96">
        <v>228570</v>
      </c>
      <c r="E34" s="107">
        <f>ROUND(C34*D34,0)</f>
        <v>11429</v>
      </c>
    </row>
    <row r="35" spans="1:5">
      <c r="A35" s="98"/>
      <c r="B35" s="99">
        <f>+E35/D42</f>
        <v>0.91432000000000002</v>
      </c>
      <c r="C35" s="97"/>
      <c r="D35" s="98" t="s">
        <v>239</v>
      </c>
      <c r="E35" s="108">
        <f>+E34</f>
        <v>11429</v>
      </c>
    </row>
    <row r="36" spans="1:5">
      <c r="A36" s="91" t="s">
        <v>248</v>
      </c>
      <c r="B36" s="92" t="s">
        <v>163</v>
      </c>
      <c r="C36" s="92" t="s">
        <v>2</v>
      </c>
      <c r="D36" s="92" t="s">
        <v>232</v>
      </c>
      <c r="E36" s="106" t="s">
        <v>233</v>
      </c>
    </row>
    <row r="37" spans="1:5">
      <c r="A37" s="93" t="s">
        <v>243</v>
      </c>
      <c r="B37" s="94" t="s">
        <v>244</v>
      </c>
      <c r="C37" s="95">
        <v>0.05</v>
      </c>
      <c r="D37" s="96">
        <v>11429</v>
      </c>
      <c r="E37" s="107">
        <f>ROUND(C37*D37,0)</f>
        <v>571</v>
      </c>
    </row>
    <row r="38" spans="1:5">
      <c r="A38" s="98"/>
      <c r="B38" s="99">
        <f>+E38/D42</f>
        <v>4.5679999999999998E-2</v>
      </c>
      <c r="C38" s="97"/>
      <c r="D38" s="98" t="s">
        <v>239</v>
      </c>
      <c r="E38" s="108">
        <f>+E37</f>
        <v>571</v>
      </c>
    </row>
    <row r="39" spans="1:5">
      <c r="A39" s="91" t="s">
        <v>249</v>
      </c>
      <c r="B39" s="92" t="s">
        <v>163</v>
      </c>
      <c r="C39" s="92" t="s">
        <v>2</v>
      </c>
      <c r="D39" s="92" t="s">
        <v>232</v>
      </c>
      <c r="E39" s="106" t="s">
        <v>233</v>
      </c>
    </row>
    <row r="40" spans="1:5">
      <c r="A40" s="93" t="s">
        <v>247</v>
      </c>
      <c r="B40" s="94" t="s">
        <v>203</v>
      </c>
      <c r="C40" s="95">
        <v>0.01</v>
      </c>
      <c r="D40" s="96">
        <v>50000</v>
      </c>
      <c r="E40" s="107">
        <f>ROUND(C40*D40,0)</f>
        <v>500</v>
      </c>
    </row>
    <row r="41" spans="1:5">
      <c r="A41" s="98"/>
      <c r="B41" s="99">
        <f>+E41/D42</f>
        <v>0.04</v>
      </c>
      <c r="C41" s="97"/>
      <c r="D41" s="98" t="s">
        <v>239</v>
      </c>
      <c r="E41" s="108">
        <f>+E40</f>
        <v>500</v>
      </c>
    </row>
    <row r="42" spans="1:5">
      <c r="A42" s="193" t="s">
        <v>245</v>
      </c>
      <c r="B42" s="193"/>
      <c r="C42" s="193"/>
      <c r="D42" s="194">
        <v>12500</v>
      </c>
      <c r="E42" s="194"/>
    </row>
    <row r="44" spans="1:5" ht="20.25">
      <c r="A44" s="183" t="s">
        <v>246</v>
      </c>
      <c r="B44" s="184"/>
      <c r="C44" s="184"/>
      <c r="D44" s="184"/>
      <c r="E44" s="185"/>
    </row>
    <row r="45" spans="1:5">
      <c r="A45" s="186"/>
      <c r="B45" s="187"/>
      <c r="C45" s="188"/>
      <c r="D45" s="89" t="s">
        <v>229</v>
      </c>
      <c r="E45" s="104" t="s">
        <v>163</v>
      </c>
    </row>
    <row r="46" spans="1:5">
      <c r="A46" s="190"/>
      <c r="B46" s="191"/>
      <c r="C46" s="189"/>
      <c r="D46" s="90" t="s">
        <v>158</v>
      </c>
      <c r="E46" s="105" t="s">
        <v>163</v>
      </c>
    </row>
    <row r="47" spans="1:5" ht="15.75">
      <c r="A47" s="192" t="s">
        <v>230</v>
      </c>
      <c r="B47" s="192"/>
      <c r="C47" s="192"/>
      <c r="D47" s="192"/>
      <c r="E47" s="192"/>
    </row>
    <row r="48" spans="1:5" ht="30" customHeight="1">
      <c r="A48" s="205" t="s">
        <v>177</v>
      </c>
      <c r="B48" s="206"/>
      <c r="C48" s="206"/>
      <c r="D48" s="206"/>
      <c r="E48" s="207"/>
    </row>
    <row r="49" spans="1:5">
      <c r="A49" s="91" t="s">
        <v>231</v>
      </c>
      <c r="B49" s="92" t="s">
        <v>163</v>
      </c>
      <c r="C49" s="92" t="s">
        <v>2</v>
      </c>
      <c r="D49" s="92" t="s">
        <v>232</v>
      </c>
      <c r="E49" s="106" t="s">
        <v>233</v>
      </c>
    </row>
    <row r="50" spans="1:5">
      <c r="A50" s="93"/>
      <c r="B50" s="94"/>
      <c r="C50" s="95">
        <v>0</v>
      </c>
      <c r="D50" s="96">
        <v>0</v>
      </c>
      <c r="E50" s="107">
        <f>ROUND(C50*D50,0)</f>
        <v>0</v>
      </c>
    </row>
    <row r="51" spans="1:5">
      <c r="A51" s="93"/>
      <c r="B51" s="94"/>
      <c r="C51" s="95">
        <v>0</v>
      </c>
      <c r="D51" s="96">
        <v>0</v>
      </c>
      <c r="E51" s="107">
        <f>ROUND(C51*D51,0)</f>
        <v>0</v>
      </c>
    </row>
    <row r="52" spans="1:5">
      <c r="A52" s="98"/>
      <c r="B52" s="99">
        <f>+E52/D62</f>
        <v>0</v>
      </c>
      <c r="C52" s="97"/>
      <c r="D52" s="98" t="s">
        <v>239</v>
      </c>
      <c r="E52" s="108">
        <f>SUM(E50:E51)</f>
        <v>0</v>
      </c>
    </row>
    <row r="53" spans="1:5">
      <c r="A53" s="91" t="s">
        <v>240</v>
      </c>
      <c r="B53" s="92" t="s">
        <v>163</v>
      </c>
      <c r="C53" s="92" t="s">
        <v>2</v>
      </c>
      <c r="D53" s="92" t="s">
        <v>232</v>
      </c>
      <c r="E53" s="106" t="s">
        <v>233</v>
      </c>
    </row>
    <row r="54" spans="1:5">
      <c r="A54" s="93" t="s">
        <v>241</v>
      </c>
      <c r="B54" s="94" t="s">
        <v>242</v>
      </c>
      <c r="C54" s="95">
        <v>0.16365499999999999</v>
      </c>
      <c r="D54" s="96">
        <v>171670</v>
      </c>
      <c r="E54" s="107">
        <f>ROUND(C54*D54,0)</f>
        <v>28095</v>
      </c>
    </row>
    <row r="55" spans="1:5">
      <c r="A55" s="98"/>
      <c r="B55" s="99">
        <f>+E55/D62</f>
        <v>0.9365</v>
      </c>
      <c r="C55" s="97"/>
      <c r="D55" s="98" t="s">
        <v>239</v>
      </c>
      <c r="E55" s="108">
        <f>+E54</f>
        <v>28095</v>
      </c>
    </row>
    <row r="56" spans="1:5">
      <c r="A56" s="91" t="s">
        <v>248</v>
      </c>
      <c r="B56" s="92" t="s">
        <v>163</v>
      </c>
      <c r="C56" s="92" t="s">
        <v>2</v>
      </c>
      <c r="D56" s="92" t="s">
        <v>232</v>
      </c>
      <c r="E56" s="106" t="s">
        <v>233</v>
      </c>
    </row>
    <row r="57" spans="1:5">
      <c r="A57" s="93" t="s">
        <v>243</v>
      </c>
      <c r="B57" s="94" t="s">
        <v>244</v>
      </c>
      <c r="C57" s="95">
        <v>0.05</v>
      </c>
      <c r="D57" s="96">
        <v>28095</v>
      </c>
      <c r="E57" s="107">
        <f>ROUND(C57*D57,0)</f>
        <v>1405</v>
      </c>
    </row>
    <row r="58" spans="1:5">
      <c r="A58" s="98"/>
      <c r="B58" s="99">
        <f>+E58/D62</f>
        <v>4.6833333333333331E-2</v>
      </c>
      <c r="C58" s="97"/>
      <c r="D58" s="98" t="s">
        <v>239</v>
      </c>
      <c r="E58" s="108">
        <f>+E57</f>
        <v>1405</v>
      </c>
    </row>
    <row r="59" spans="1:5">
      <c r="A59" s="91" t="s">
        <v>249</v>
      </c>
      <c r="B59" s="92" t="s">
        <v>163</v>
      </c>
      <c r="C59" s="92" t="s">
        <v>2</v>
      </c>
      <c r="D59" s="92" t="s">
        <v>232</v>
      </c>
      <c r="E59" s="106" t="s">
        <v>233</v>
      </c>
    </row>
    <row r="60" spans="1:5">
      <c r="A60" s="93" t="s">
        <v>247</v>
      </c>
      <c r="B60" s="94" t="s">
        <v>203</v>
      </c>
      <c r="C60" s="95">
        <v>0.01</v>
      </c>
      <c r="D60" s="96">
        <v>50000</v>
      </c>
      <c r="E60" s="107">
        <f>ROUND(C60*D60,0)</f>
        <v>500</v>
      </c>
    </row>
    <row r="61" spans="1:5">
      <c r="A61" s="98"/>
      <c r="B61" s="99">
        <f>+E61/D62</f>
        <v>1.6666666666666666E-2</v>
      </c>
      <c r="C61" s="97"/>
      <c r="D61" s="98" t="s">
        <v>239</v>
      </c>
      <c r="E61" s="108">
        <f>+E60</f>
        <v>500</v>
      </c>
    </row>
    <row r="62" spans="1:5">
      <c r="A62" s="193" t="s">
        <v>245</v>
      </c>
      <c r="B62" s="193"/>
      <c r="C62" s="193"/>
      <c r="D62" s="194">
        <v>30000</v>
      </c>
      <c r="E62" s="194"/>
    </row>
    <row r="64" spans="1:5" ht="20.25">
      <c r="A64" s="183" t="s">
        <v>246</v>
      </c>
      <c r="B64" s="184"/>
      <c r="C64" s="184"/>
      <c r="D64" s="184"/>
      <c r="E64" s="185"/>
    </row>
    <row r="65" spans="1:5">
      <c r="A65" s="186"/>
      <c r="B65" s="187"/>
      <c r="C65" s="188"/>
      <c r="D65" s="89" t="s">
        <v>229</v>
      </c>
      <c r="E65" s="104" t="s">
        <v>163</v>
      </c>
    </row>
    <row r="66" spans="1:5">
      <c r="A66" s="190"/>
      <c r="B66" s="191"/>
      <c r="C66" s="189"/>
      <c r="D66" s="90" t="s">
        <v>169</v>
      </c>
      <c r="E66" s="105" t="s">
        <v>163</v>
      </c>
    </row>
    <row r="67" spans="1:5" ht="15.75">
      <c r="A67" s="192" t="s">
        <v>230</v>
      </c>
      <c r="B67" s="192"/>
      <c r="C67" s="192"/>
      <c r="D67" s="192"/>
      <c r="E67" s="192"/>
    </row>
    <row r="68" spans="1:5" ht="30" customHeight="1">
      <c r="A68" s="205" t="s">
        <v>210</v>
      </c>
      <c r="B68" s="206"/>
      <c r="C68" s="206"/>
      <c r="D68" s="206"/>
      <c r="E68" s="207"/>
    </row>
    <row r="69" spans="1:5">
      <c r="A69" s="91" t="s">
        <v>231</v>
      </c>
      <c r="B69" s="92" t="s">
        <v>163</v>
      </c>
      <c r="C69" s="92" t="s">
        <v>2</v>
      </c>
      <c r="D69" s="92" t="s">
        <v>232</v>
      </c>
      <c r="E69" s="106" t="s">
        <v>233</v>
      </c>
    </row>
    <row r="70" spans="1:5">
      <c r="A70" s="93"/>
      <c r="B70" s="94"/>
      <c r="C70" s="95">
        <v>0</v>
      </c>
      <c r="D70" s="96">
        <v>0</v>
      </c>
      <c r="E70" s="107">
        <f>ROUND(C70*D70,0)</f>
        <v>0</v>
      </c>
    </row>
    <row r="71" spans="1:5">
      <c r="A71" s="93"/>
      <c r="B71" s="94"/>
      <c r="C71" s="95">
        <v>0</v>
      </c>
      <c r="D71" s="96">
        <v>0</v>
      </c>
      <c r="E71" s="107">
        <f>ROUND(C71*D71,0)</f>
        <v>0</v>
      </c>
    </row>
    <row r="72" spans="1:5">
      <c r="A72" s="98"/>
      <c r="B72" s="99">
        <f>+E72/D82</f>
        <v>0</v>
      </c>
      <c r="C72" s="97"/>
      <c r="D72" s="98" t="s">
        <v>239</v>
      </c>
      <c r="E72" s="108">
        <f>SUM(E70:E71)</f>
        <v>0</v>
      </c>
    </row>
    <row r="73" spans="1:5">
      <c r="A73" s="91" t="s">
        <v>240</v>
      </c>
      <c r="B73" s="92" t="s">
        <v>163</v>
      </c>
      <c r="C73" s="92" t="s">
        <v>2</v>
      </c>
      <c r="D73" s="92" t="s">
        <v>232</v>
      </c>
      <c r="E73" s="106" t="s">
        <v>233</v>
      </c>
    </row>
    <row r="74" spans="1:5">
      <c r="A74" s="93" t="s">
        <v>241</v>
      </c>
      <c r="B74" s="94" t="s">
        <v>242</v>
      </c>
      <c r="C74" s="95">
        <v>0.16365499999999999</v>
      </c>
      <c r="D74" s="96">
        <v>171670</v>
      </c>
      <c r="E74" s="107">
        <f>ROUND(C74*D74,0)</f>
        <v>28095</v>
      </c>
    </row>
    <row r="75" spans="1:5">
      <c r="A75" s="98"/>
      <c r="B75" s="99">
        <f>+E75/D82</f>
        <v>0.9365</v>
      </c>
      <c r="C75" s="97"/>
      <c r="D75" s="98" t="s">
        <v>239</v>
      </c>
      <c r="E75" s="108">
        <f>+E74</f>
        <v>28095</v>
      </c>
    </row>
    <row r="76" spans="1:5">
      <c r="A76" s="91" t="s">
        <v>248</v>
      </c>
      <c r="B76" s="92" t="s">
        <v>163</v>
      </c>
      <c r="C76" s="92" t="s">
        <v>2</v>
      </c>
      <c r="D76" s="92" t="s">
        <v>232</v>
      </c>
      <c r="E76" s="106" t="s">
        <v>233</v>
      </c>
    </row>
    <row r="77" spans="1:5">
      <c r="A77" s="93" t="s">
        <v>243</v>
      </c>
      <c r="B77" s="94" t="s">
        <v>244</v>
      </c>
      <c r="C77" s="95">
        <v>0.05</v>
      </c>
      <c r="D77" s="96">
        <v>28095</v>
      </c>
      <c r="E77" s="107">
        <f>ROUND(C77*D77,0)</f>
        <v>1405</v>
      </c>
    </row>
    <row r="78" spans="1:5">
      <c r="A78" s="98"/>
      <c r="B78" s="99">
        <f>+E78/D82</f>
        <v>4.6833333333333331E-2</v>
      </c>
      <c r="C78" s="97"/>
      <c r="D78" s="98" t="s">
        <v>239</v>
      </c>
      <c r="E78" s="108">
        <f>+E77</f>
        <v>1405</v>
      </c>
    </row>
    <row r="79" spans="1:5">
      <c r="A79" s="91" t="s">
        <v>249</v>
      </c>
      <c r="B79" s="92" t="s">
        <v>163</v>
      </c>
      <c r="C79" s="92" t="s">
        <v>2</v>
      </c>
      <c r="D79" s="92" t="s">
        <v>232</v>
      </c>
      <c r="E79" s="106" t="s">
        <v>233</v>
      </c>
    </row>
    <row r="80" spans="1:5">
      <c r="A80" s="93" t="s">
        <v>247</v>
      </c>
      <c r="B80" s="94" t="s">
        <v>203</v>
      </c>
      <c r="C80" s="95">
        <v>0.01</v>
      </c>
      <c r="D80" s="96">
        <v>50000</v>
      </c>
      <c r="E80" s="107">
        <f>ROUND(C80*D80,0)</f>
        <v>500</v>
      </c>
    </row>
    <row r="81" spans="1:5">
      <c r="A81" s="98"/>
      <c r="B81" s="99">
        <f>+E81/D82</f>
        <v>1.6666666666666666E-2</v>
      </c>
      <c r="C81" s="97"/>
      <c r="D81" s="98" t="s">
        <v>239</v>
      </c>
      <c r="E81" s="108">
        <f>+E80</f>
        <v>500</v>
      </c>
    </row>
    <row r="82" spans="1:5">
      <c r="A82" s="193" t="s">
        <v>245</v>
      </c>
      <c r="B82" s="193"/>
      <c r="C82" s="193"/>
      <c r="D82" s="194">
        <v>30000</v>
      </c>
      <c r="E82" s="194"/>
    </row>
    <row r="84" spans="1:5" ht="20.25">
      <c r="A84" s="183" t="s">
        <v>246</v>
      </c>
      <c r="B84" s="184"/>
      <c r="C84" s="184"/>
      <c r="D84" s="184"/>
      <c r="E84" s="185"/>
    </row>
    <row r="85" spans="1:5">
      <c r="A85" s="186"/>
      <c r="B85" s="187"/>
      <c r="C85" s="188"/>
      <c r="D85" s="89" t="s">
        <v>229</v>
      </c>
      <c r="E85" s="104" t="s">
        <v>163</v>
      </c>
    </row>
    <row r="86" spans="1:5">
      <c r="A86" s="190"/>
      <c r="B86" s="191"/>
      <c r="C86" s="189"/>
      <c r="D86" s="90" t="s">
        <v>213</v>
      </c>
      <c r="E86" s="105" t="s">
        <v>205</v>
      </c>
    </row>
    <row r="87" spans="1:5" ht="15.75">
      <c r="A87" s="192" t="s">
        <v>230</v>
      </c>
      <c r="B87" s="192"/>
      <c r="C87" s="192"/>
      <c r="D87" s="192"/>
      <c r="E87" s="192"/>
    </row>
    <row r="88" spans="1:5" ht="45" customHeight="1">
      <c r="A88" s="205" t="s">
        <v>224</v>
      </c>
      <c r="B88" s="206"/>
      <c r="C88" s="206"/>
      <c r="D88" s="206"/>
      <c r="E88" s="207"/>
    </row>
    <row r="89" spans="1:5">
      <c r="A89" s="91" t="s">
        <v>231</v>
      </c>
      <c r="B89" s="92" t="s">
        <v>163</v>
      </c>
      <c r="C89" s="92" t="s">
        <v>2</v>
      </c>
      <c r="D89" s="92" t="s">
        <v>232</v>
      </c>
      <c r="E89" s="106" t="s">
        <v>233</v>
      </c>
    </row>
    <row r="90" spans="1:5">
      <c r="A90" s="93"/>
      <c r="B90" s="94"/>
      <c r="C90" s="95">
        <v>0</v>
      </c>
      <c r="D90" s="96">
        <v>0</v>
      </c>
      <c r="E90" s="107">
        <f>ROUND(C90*D90,0)</f>
        <v>0</v>
      </c>
    </row>
    <row r="91" spans="1:5">
      <c r="A91" s="93"/>
      <c r="B91" s="94"/>
      <c r="C91" s="95">
        <v>0</v>
      </c>
      <c r="D91" s="96">
        <v>0</v>
      </c>
      <c r="E91" s="107">
        <f>ROUND(C91*D91,0)</f>
        <v>0</v>
      </c>
    </row>
    <row r="92" spans="1:5">
      <c r="A92" s="98"/>
      <c r="B92" s="99">
        <f>+E92/D102</f>
        <v>0</v>
      </c>
      <c r="C92" s="97"/>
      <c r="D92" s="98" t="s">
        <v>239</v>
      </c>
      <c r="E92" s="108">
        <f>SUM(E90:E91)</f>
        <v>0</v>
      </c>
    </row>
    <row r="93" spans="1:5">
      <c r="A93" s="91" t="s">
        <v>240</v>
      </c>
      <c r="B93" s="92" t="s">
        <v>163</v>
      </c>
      <c r="C93" s="92" t="s">
        <v>2</v>
      </c>
      <c r="D93" s="92" t="s">
        <v>232</v>
      </c>
      <c r="E93" s="106" t="s">
        <v>233</v>
      </c>
    </row>
    <row r="94" spans="1:5">
      <c r="A94" s="93" t="s">
        <v>250</v>
      </c>
      <c r="B94" s="94" t="s">
        <v>242</v>
      </c>
      <c r="C94" s="95">
        <v>0.13958499999999999</v>
      </c>
      <c r="D94" s="96">
        <v>228570</v>
      </c>
      <c r="E94" s="107">
        <f>ROUND(C94*D94,0)</f>
        <v>31905</v>
      </c>
    </row>
    <row r="95" spans="1:5">
      <c r="A95" s="98"/>
      <c r="B95" s="99">
        <f>+E95/D102</f>
        <v>0.91157142857142859</v>
      </c>
      <c r="C95" s="97"/>
      <c r="D95" s="98" t="s">
        <v>239</v>
      </c>
      <c r="E95" s="108">
        <f>+E94</f>
        <v>31905</v>
      </c>
    </row>
    <row r="96" spans="1:5">
      <c r="A96" s="91" t="s">
        <v>248</v>
      </c>
      <c r="B96" s="92" t="s">
        <v>163</v>
      </c>
      <c r="C96" s="92" t="s">
        <v>2</v>
      </c>
      <c r="D96" s="92" t="s">
        <v>232</v>
      </c>
      <c r="E96" s="106" t="s">
        <v>233</v>
      </c>
    </row>
    <row r="97" spans="1:5">
      <c r="A97" s="93" t="s">
        <v>243</v>
      </c>
      <c r="B97" s="94" t="s">
        <v>244</v>
      </c>
      <c r="C97" s="95">
        <v>0.05</v>
      </c>
      <c r="D97" s="96">
        <v>31905</v>
      </c>
      <c r="E97" s="107">
        <f>ROUND(C97*D97,0)</f>
        <v>1595</v>
      </c>
    </row>
    <row r="98" spans="1:5">
      <c r="A98" s="98"/>
      <c r="B98" s="99">
        <f>+E98/D102</f>
        <v>4.5571428571428568E-2</v>
      </c>
      <c r="C98" s="97"/>
      <c r="D98" s="98" t="s">
        <v>239</v>
      </c>
      <c r="E98" s="108">
        <f>+E97</f>
        <v>1595</v>
      </c>
    </row>
    <row r="99" spans="1:5">
      <c r="A99" s="91" t="s">
        <v>249</v>
      </c>
      <c r="B99" s="92" t="s">
        <v>163</v>
      </c>
      <c r="C99" s="92" t="s">
        <v>2</v>
      </c>
      <c r="D99" s="92" t="s">
        <v>232</v>
      </c>
      <c r="E99" s="106" t="s">
        <v>233</v>
      </c>
    </row>
    <row r="100" spans="1:5">
      <c r="A100" s="93" t="s">
        <v>247</v>
      </c>
      <c r="B100" s="94" t="s">
        <v>203</v>
      </c>
      <c r="C100" s="95">
        <v>0.03</v>
      </c>
      <c r="D100" s="96">
        <v>50000</v>
      </c>
      <c r="E100" s="107">
        <f>ROUND(C100*D100,0)</f>
        <v>1500</v>
      </c>
    </row>
    <row r="101" spans="1:5">
      <c r="A101" s="98"/>
      <c r="B101" s="99">
        <f>+E101/D102</f>
        <v>4.2857142857142858E-2</v>
      </c>
      <c r="C101" s="97"/>
      <c r="D101" s="98" t="s">
        <v>239</v>
      </c>
      <c r="E101" s="108">
        <f>+E100</f>
        <v>1500</v>
      </c>
    </row>
    <row r="102" spans="1:5">
      <c r="A102" s="193" t="s">
        <v>245</v>
      </c>
      <c r="B102" s="193"/>
      <c r="C102" s="193"/>
      <c r="D102" s="194">
        <v>35000</v>
      </c>
      <c r="E102" s="194"/>
    </row>
    <row r="104" spans="1:5" ht="20.25">
      <c r="A104" s="183" t="s">
        <v>246</v>
      </c>
      <c r="B104" s="184"/>
      <c r="C104" s="184"/>
      <c r="D104" s="184"/>
      <c r="E104" s="185"/>
    </row>
    <row r="105" spans="1:5">
      <c r="A105" s="186"/>
      <c r="B105" s="187"/>
      <c r="C105" s="188"/>
      <c r="D105" s="89" t="s">
        <v>229</v>
      </c>
      <c r="E105" s="104" t="s">
        <v>163</v>
      </c>
    </row>
    <row r="106" spans="1:5">
      <c r="A106" s="190"/>
      <c r="B106" s="191"/>
      <c r="C106" s="189"/>
      <c r="D106" s="90" t="s">
        <v>157</v>
      </c>
      <c r="E106" s="105" t="s">
        <v>205</v>
      </c>
    </row>
    <row r="107" spans="1:5" ht="15.75">
      <c r="A107" s="192" t="s">
        <v>230</v>
      </c>
      <c r="B107" s="192"/>
      <c r="C107" s="192"/>
      <c r="D107" s="192"/>
      <c r="E107" s="192"/>
    </row>
    <row r="108" spans="1:5" ht="60.75" customHeight="1">
      <c r="A108" s="205" t="s">
        <v>215</v>
      </c>
      <c r="B108" s="206"/>
      <c r="C108" s="206"/>
      <c r="D108" s="206"/>
      <c r="E108" s="207"/>
    </row>
    <row r="109" spans="1:5">
      <c r="A109" s="91" t="s">
        <v>231</v>
      </c>
      <c r="B109" s="92" t="s">
        <v>163</v>
      </c>
      <c r="C109" s="92" t="s">
        <v>2</v>
      </c>
      <c r="D109" s="92" t="s">
        <v>232</v>
      </c>
      <c r="E109" s="106" t="s">
        <v>233</v>
      </c>
    </row>
    <row r="110" spans="1:5">
      <c r="A110" s="93"/>
      <c r="B110" s="94"/>
      <c r="C110" s="95">
        <v>0</v>
      </c>
      <c r="D110" s="96">
        <v>0</v>
      </c>
      <c r="E110" s="107">
        <f>ROUND(C110*D110,0)</f>
        <v>0</v>
      </c>
    </row>
    <row r="111" spans="1:5">
      <c r="A111" s="93"/>
      <c r="B111" s="94"/>
      <c r="C111" s="95">
        <v>0</v>
      </c>
      <c r="D111" s="96">
        <v>0</v>
      </c>
      <c r="E111" s="107">
        <f>ROUND(C111*D111,0)</f>
        <v>0</v>
      </c>
    </row>
    <row r="112" spans="1:5">
      <c r="A112" s="98"/>
      <c r="B112" s="99">
        <f>+E112/D123</f>
        <v>0</v>
      </c>
      <c r="C112" s="97"/>
      <c r="D112" s="98" t="s">
        <v>239</v>
      </c>
      <c r="E112" s="108">
        <f>SUM(E110:E111)</f>
        <v>0</v>
      </c>
    </row>
    <row r="113" spans="1:5">
      <c r="A113" s="91" t="s">
        <v>240</v>
      </c>
      <c r="B113" s="92" t="s">
        <v>163</v>
      </c>
      <c r="C113" s="92" t="s">
        <v>2</v>
      </c>
      <c r="D113" s="92" t="s">
        <v>232</v>
      </c>
      <c r="E113" s="106" t="s">
        <v>233</v>
      </c>
    </row>
    <row r="114" spans="1:5">
      <c r="A114" s="93" t="s">
        <v>241</v>
      </c>
      <c r="B114" s="94" t="s">
        <v>242</v>
      </c>
      <c r="C114" s="95">
        <v>0.13037000000000001</v>
      </c>
      <c r="D114" s="96">
        <v>171670</v>
      </c>
      <c r="E114" s="107">
        <f>ROUND(C114*D114,0)</f>
        <v>22381</v>
      </c>
    </row>
    <row r="115" spans="1:5">
      <c r="A115" s="98"/>
      <c r="B115" s="99">
        <f>+E115/D123</f>
        <v>0.74603333333333333</v>
      </c>
      <c r="C115" s="97"/>
      <c r="D115" s="98" t="s">
        <v>239</v>
      </c>
      <c r="E115" s="108">
        <f>+E114</f>
        <v>22381</v>
      </c>
    </row>
    <row r="116" spans="1:5">
      <c r="A116" s="91" t="s">
        <v>248</v>
      </c>
      <c r="B116" s="92" t="s">
        <v>163</v>
      </c>
      <c r="C116" s="92" t="s">
        <v>2</v>
      </c>
      <c r="D116" s="92" t="s">
        <v>232</v>
      </c>
      <c r="E116" s="106" t="s">
        <v>233</v>
      </c>
    </row>
    <row r="117" spans="1:5">
      <c r="A117" s="93" t="s">
        <v>243</v>
      </c>
      <c r="B117" s="94" t="s">
        <v>244</v>
      </c>
      <c r="C117" s="95">
        <v>0.05</v>
      </c>
      <c r="D117" s="96">
        <v>22381</v>
      </c>
      <c r="E117" s="107">
        <f>ROUND(C117*D117,0)</f>
        <v>1119</v>
      </c>
    </row>
    <row r="118" spans="1:5">
      <c r="A118" s="93" t="s">
        <v>276</v>
      </c>
      <c r="B118" s="94" t="s">
        <v>275</v>
      </c>
      <c r="C118" s="95">
        <v>0.15</v>
      </c>
      <c r="D118" s="96">
        <v>40000</v>
      </c>
      <c r="E118" s="107">
        <f>ROUND(C118*D118,0)</f>
        <v>6000</v>
      </c>
    </row>
    <row r="119" spans="1:5">
      <c r="A119" s="98"/>
      <c r="B119" s="99">
        <f>+E119/D123</f>
        <v>0.23730000000000001</v>
      </c>
      <c r="C119" s="97"/>
      <c r="D119" s="98" t="s">
        <v>239</v>
      </c>
      <c r="E119" s="108">
        <f>SUM(E117:E118)</f>
        <v>7119</v>
      </c>
    </row>
    <row r="120" spans="1:5">
      <c r="A120" s="91" t="s">
        <v>249</v>
      </c>
      <c r="B120" s="92" t="s">
        <v>163</v>
      </c>
      <c r="C120" s="92" t="s">
        <v>2</v>
      </c>
      <c r="D120" s="92" t="s">
        <v>232</v>
      </c>
      <c r="E120" s="106" t="s">
        <v>233</v>
      </c>
    </row>
    <row r="121" spans="1:5">
      <c r="A121" s="93" t="s">
        <v>247</v>
      </c>
      <c r="B121" s="94" t="s">
        <v>203</v>
      </c>
      <c r="C121" s="95">
        <v>0.01</v>
      </c>
      <c r="D121" s="96">
        <v>50000</v>
      </c>
      <c r="E121" s="107">
        <f>ROUND(C121*D121,0)</f>
        <v>500</v>
      </c>
    </row>
    <row r="122" spans="1:5">
      <c r="A122" s="98"/>
      <c r="B122" s="99">
        <f>+E122/D123</f>
        <v>1.6666666666666666E-2</v>
      </c>
      <c r="C122" s="97"/>
      <c r="D122" s="98" t="s">
        <v>239</v>
      </c>
      <c r="E122" s="108">
        <f>+E121</f>
        <v>500</v>
      </c>
    </row>
    <row r="123" spans="1:5">
      <c r="A123" s="193" t="s">
        <v>245</v>
      </c>
      <c r="B123" s="193"/>
      <c r="C123" s="193"/>
      <c r="D123" s="194">
        <v>30000</v>
      </c>
      <c r="E123" s="194"/>
    </row>
    <row r="125" spans="1:5" ht="20.25">
      <c r="A125" s="183" t="s">
        <v>246</v>
      </c>
      <c r="B125" s="184"/>
      <c r="C125" s="184"/>
      <c r="D125" s="184"/>
      <c r="E125" s="185"/>
    </row>
    <row r="126" spans="1:5">
      <c r="A126" s="186"/>
      <c r="B126" s="187"/>
      <c r="C126" s="188"/>
      <c r="D126" s="89" t="s">
        <v>229</v>
      </c>
      <c r="E126" s="104" t="s">
        <v>163</v>
      </c>
    </row>
    <row r="127" spans="1:5">
      <c r="A127" s="190"/>
      <c r="B127" s="191"/>
      <c r="C127" s="189"/>
      <c r="D127" s="90" t="s">
        <v>156</v>
      </c>
      <c r="E127" s="105" t="s">
        <v>205</v>
      </c>
    </row>
    <row r="128" spans="1:5" ht="15.75">
      <c r="A128" s="192" t="s">
        <v>230</v>
      </c>
      <c r="B128" s="192"/>
      <c r="C128" s="192"/>
      <c r="D128" s="192"/>
      <c r="E128" s="192"/>
    </row>
    <row r="129" spans="1:5" ht="47.25" customHeight="1">
      <c r="A129" s="205" t="s">
        <v>218</v>
      </c>
      <c r="B129" s="206"/>
      <c r="C129" s="206"/>
      <c r="D129" s="206"/>
      <c r="E129" s="207"/>
    </row>
    <row r="130" spans="1:5">
      <c r="A130" s="91" t="s">
        <v>231</v>
      </c>
      <c r="B130" s="92" t="s">
        <v>163</v>
      </c>
      <c r="C130" s="92" t="s">
        <v>2</v>
      </c>
      <c r="D130" s="92" t="s">
        <v>232</v>
      </c>
      <c r="E130" s="106" t="s">
        <v>233</v>
      </c>
    </row>
    <row r="131" spans="1:5">
      <c r="A131" s="93"/>
      <c r="B131" s="94"/>
      <c r="C131" s="95">
        <v>0</v>
      </c>
      <c r="D131" s="96">
        <v>0</v>
      </c>
      <c r="E131" s="107">
        <f>ROUND(C131*D131,0)</f>
        <v>0</v>
      </c>
    </row>
    <row r="132" spans="1:5">
      <c r="A132" s="93"/>
      <c r="B132" s="94"/>
      <c r="C132" s="95">
        <v>0</v>
      </c>
      <c r="D132" s="96">
        <v>0</v>
      </c>
      <c r="E132" s="107">
        <f>ROUND(C132*D132,0)</f>
        <v>0</v>
      </c>
    </row>
    <row r="133" spans="1:5">
      <c r="A133" s="98"/>
      <c r="B133" s="99">
        <f>+E133/D144</f>
        <v>0</v>
      </c>
      <c r="C133" s="97"/>
      <c r="D133" s="98" t="s">
        <v>239</v>
      </c>
      <c r="E133" s="108">
        <f>SUM(E131:E132)</f>
        <v>0</v>
      </c>
    </row>
    <row r="134" spans="1:5">
      <c r="A134" s="91" t="s">
        <v>240</v>
      </c>
      <c r="B134" s="92" t="s">
        <v>163</v>
      </c>
      <c r="C134" s="92" t="s">
        <v>2</v>
      </c>
      <c r="D134" s="92" t="s">
        <v>232</v>
      </c>
      <c r="E134" s="106" t="s">
        <v>233</v>
      </c>
    </row>
    <row r="135" spans="1:5">
      <c r="A135" s="93" t="s">
        <v>241</v>
      </c>
      <c r="B135" s="94" t="s">
        <v>242</v>
      </c>
      <c r="C135" s="95">
        <v>0.102635</v>
      </c>
      <c r="D135" s="96">
        <v>171670</v>
      </c>
      <c r="E135" s="107">
        <f>ROUND(C135*D135,0)</f>
        <v>17619</v>
      </c>
    </row>
    <row r="136" spans="1:5">
      <c r="A136" s="98"/>
      <c r="B136" s="99">
        <f>+E136/D144</f>
        <v>0.70476000000000005</v>
      </c>
      <c r="C136" s="97"/>
      <c r="D136" s="98" t="s">
        <v>239</v>
      </c>
      <c r="E136" s="108">
        <f>+E135</f>
        <v>17619</v>
      </c>
    </row>
    <row r="137" spans="1:5">
      <c r="A137" s="91" t="s">
        <v>248</v>
      </c>
      <c r="B137" s="92" t="s">
        <v>163</v>
      </c>
      <c r="C137" s="92" t="s">
        <v>2</v>
      </c>
      <c r="D137" s="92" t="s">
        <v>232</v>
      </c>
      <c r="E137" s="106" t="s">
        <v>233</v>
      </c>
    </row>
    <row r="138" spans="1:5">
      <c r="A138" s="93" t="s">
        <v>243</v>
      </c>
      <c r="B138" s="94" t="s">
        <v>244</v>
      </c>
      <c r="C138" s="95">
        <v>0.05</v>
      </c>
      <c r="D138" s="96">
        <v>17619</v>
      </c>
      <c r="E138" s="107">
        <f>ROUND(C138*D138,0)</f>
        <v>881</v>
      </c>
    </row>
    <row r="139" spans="1:5">
      <c r="A139" s="93" t="s">
        <v>276</v>
      </c>
      <c r="B139" s="94" t="s">
        <v>275</v>
      </c>
      <c r="C139" s="95">
        <v>0.15</v>
      </c>
      <c r="D139" s="96">
        <v>40000</v>
      </c>
      <c r="E139" s="107">
        <f>ROUND(C139*D139,0)</f>
        <v>6000</v>
      </c>
    </row>
    <row r="140" spans="1:5">
      <c r="A140" s="98"/>
      <c r="B140" s="99">
        <f>+E140/D144</f>
        <v>0.27523999999999998</v>
      </c>
      <c r="C140" s="97"/>
      <c r="D140" s="98" t="s">
        <v>239</v>
      </c>
      <c r="E140" s="108">
        <f>SUM(E138:E139)</f>
        <v>6881</v>
      </c>
    </row>
    <row r="141" spans="1:5">
      <c r="A141" s="91" t="s">
        <v>249</v>
      </c>
      <c r="B141" s="92" t="s">
        <v>163</v>
      </c>
      <c r="C141" s="92" t="s">
        <v>2</v>
      </c>
      <c r="D141" s="92" t="s">
        <v>232</v>
      </c>
      <c r="E141" s="106" t="s">
        <v>233</v>
      </c>
    </row>
    <row r="142" spans="1:5">
      <c r="A142" s="93" t="s">
        <v>247</v>
      </c>
      <c r="B142" s="94" t="s">
        <v>203</v>
      </c>
      <c r="C142" s="95">
        <v>0.01</v>
      </c>
      <c r="D142" s="96">
        <v>50000</v>
      </c>
      <c r="E142" s="107">
        <f>ROUND(C142*D142,0)</f>
        <v>500</v>
      </c>
    </row>
    <row r="143" spans="1:5">
      <c r="A143" s="98"/>
      <c r="B143" s="99">
        <f>+E143/D144</f>
        <v>0.02</v>
      </c>
      <c r="C143" s="97"/>
      <c r="D143" s="98" t="s">
        <v>239</v>
      </c>
      <c r="E143" s="108">
        <f>+E142</f>
        <v>500</v>
      </c>
    </row>
    <row r="144" spans="1:5">
      <c r="A144" s="193" t="s">
        <v>245</v>
      </c>
      <c r="B144" s="193"/>
      <c r="C144" s="193"/>
      <c r="D144" s="194">
        <v>25000</v>
      </c>
      <c r="E144" s="194"/>
    </row>
    <row r="146" spans="1:5" ht="20.25">
      <c r="A146" s="183" t="s">
        <v>246</v>
      </c>
      <c r="B146" s="184"/>
      <c r="C146" s="184"/>
      <c r="D146" s="184"/>
      <c r="E146" s="185"/>
    </row>
    <row r="147" spans="1:5">
      <c r="A147" s="186"/>
      <c r="B147" s="187"/>
      <c r="C147" s="188"/>
      <c r="D147" s="89" t="s">
        <v>229</v>
      </c>
      <c r="E147" s="104" t="s">
        <v>163</v>
      </c>
    </row>
    <row r="148" spans="1:5">
      <c r="A148" s="190"/>
      <c r="B148" s="191"/>
      <c r="C148" s="189"/>
      <c r="D148" s="90" t="s">
        <v>155</v>
      </c>
      <c r="E148" s="105" t="s">
        <v>205</v>
      </c>
    </row>
    <row r="149" spans="1:5" ht="15.75">
      <c r="A149" s="192" t="s">
        <v>230</v>
      </c>
      <c r="B149" s="192"/>
      <c r="C149" s="192"/>
      <c r="D149" s="192"/>
      <c r="E149" s="192"/>
    </row>
    <row r="150" spans="1:5" ht="46.5" customHeight="1">
      <c r="A150" s="205" t="s">
        <v>179</v>
      </c>
      <c r="B150" s="206"/>
      <c r="C150" s="206"/>
      <c r="D150" s="206"/>
      <c r="E150" s="207"/>
    </row>
    <row r="151" spans="1:5">
      <c r="A151" s="91" t="s">
        <v>231</v>
      </c>
      <c r="B151" s="92" t="s">
        <v>163</v>
      </c>
      <c r="C151" s="92" t="s">
        <v>2</v>
      </c>
      <c r="D151" s="92" t="s">
        <v>232</v>
      </c>
      <c r="E151" s="106" t="s">
        <v>233</v>
      </c>
    </row>
    <row r="152" spans="1:5">
      <c r="A152" s="93"/>
      <c r="B152" s="94"/>
      <c r="C152" s="95">
        <v>0</v>
      </c>
      <c r="D152" s="96">
        <v>0</v>
      </c>
      <c r="E152" s="107">
        <f>ROUND(C152*D152,0)</f>
        <v>0</v>
      </c>
    </row>
    <row r="153" spans="1:5">
      <c r="A153" s="93"/>
      <c r="B153" s="94"/>
      <c r="C153" s="95">
        <v>0</v>
      </c>
      <c r="D153" s="96">
        <v>0</v>
      </c>
      <c r="E153" s="107">
        <f>ROUND(C153*D153,0)</f>
        <v>0</v>
      </c>
    </row>
    <row r="154" spans="1:5">
      <c r="A154" s="98"/>
      <c r="B154" s="99">
        <f>+E154/D165</f>
        <v>0</v>
      </c>
      <c r="C154" s="97"/>
      <c r="D154" s="98" t="s">
        <v>239</v>
      </c>
      <c r="E154" s="108">
        <f>SUM(E152:E153)</f>
        <v>0</v>
      </c>
    </row>
    <row r="155" spans="1:5">
      <c r="A155" s="91" t="s">
        <v>240</v>
      </c>
      <c r="B155" s="92" t="s">
        <v>163</v>
      </c>
      <c r="C155" s="92" t="s">
        <v>2</v>
      </c>
      <c r="D155" s="92" t="s">
        <v>232</v>
      </c>
      <c r="E155" s="106" t="s">
        <v>233</v>
      </c>
    </row>
    <row r="156" spans="1:5">
      <c r="A156" s="93" t="s">
        <v>241</v>
      </c>
      <c r="B156" s="94" t="s">
        <v>242</v>
      </c>
      <c r="C156" s="95">
        <v>0.13037000000000001</v>
      </c>
      <c r="D156" s="96">
        <v>171670</v>
      </c>
      <c r="E156" s="107">
        <f>ROUND(C156*D156,0)</f>
        <v>22381</v>
      </c>
    </row>
    <row r="157" spans="1:5">
      <c r="A157" s="98"/>
      <c r="B157" s="99">
        <f>+E157/D165</f>
        <v>0.74603333333333333</v>
      </c>
      <c r="C157" s="97"/>
      <c r="D157" s="98" t="s">
        <v>239</v>
      </c>
      <c r="E157" s="108">
        <f>+E156</f>
        <v>22381</v>
      </c>
    </row>
    <row r="158" spans="1:5">
      <c r="A158" s="91" t="s">
        <v>248</v>
      </c>
      <c r="B158" s="92" t="s">
        <v>163</v>
      </c>
      <c r="C158" s="92" t="s">
        <v>2</v>
      </c>
      <c r="D158" s="92" t="s">
        <v>232</v>
      </c>
      <c r="E158" s="106" t="s">
        <v>233</v>
      </c>
    </row>
    <row r="159" spans="1:5">
      <c r="A159" s="93" t="s">
        <v>243</v>
      </c>
      <c r="B159" s="94" t="s">
        <v>244</v>
      </c>
      <c r="C159" s="95">
        <v>0.05</v>
      </c>
      <c r="D159" s="96">
        <v>22381</v>
      </c>
      <c r="E159" s="107">
        <f>ROUND(C159*D159,0)</f>
        <v>1119</v>
      </c>
    </row>
    <row r="160" spans="1:5">
      <c r="A160" s="93" t="s">
        <v>276</v>
      </c>
      <c r="B160" s="94" t="s">
        <v>275</v>
      </c>
      <c r="C160" s="95">
        <v>0.15</v>
      </c>
      <c r="D160" s="96">
        <v>40000</v>
      </c>
      <c r="E160" s="107">
        <f>ROUND(C160*D160,0)</f>
        <v>6000</v>
      </c>
    </row>
    <row r="161" spans="1:5">
      <c r="A161" s="98"/>
      <c r="B161" s="99">
        <f>+E161/D165</f>
        <v>0.23730000000000001</v>
      </c>
      <c r="C161" s="97"/>
      <c r="D161" s="98" t="s">
        <v>239</v>
      </c>
      <c r="E161" s="108">
        <f>SUM(E159:E160)</f>
        <v>7119</v>
      </c>
    </row>
    <row r="162" spans="1:5">
      <c r="A162" s="91" t="s">
        <v>249</v>
      </c>
      <c r="B162" s="92" t="s">
        <v>163</v>
      </c>
      <c r="C162" s="92" t="s">
        <v>2</v>
      </c>
      <c r="D162" s="92" t="s">
        <v>232</v>
      </c>
      <c r="E162" s="106" t="s">
        <v>233</v>
      </c>
    </row>
    <row r="163" spans="1:5">
      <c r="A163" s="93" t="s">
        <v>247</v>
      </c>
      <c r="B163" s="94" t="s">
        <v>203</v>
      </c>
      <c r="C163" s="95">
        <v>0.01</v>
      </c>
      <c r="D163" s="96">
        <v>50000</v>
      </c>
      <c r="E163" s="107">
        <f>ROUND(C163*D163,0)</f>
        <v>500</v>
      </c>
    </row>
    <row r="164" spans="1:5">
      <c r="A164" s="98"/>
      <c r="B164" s="99">
        <f>+E164/D165</f>
        <v>1.6666666666666666E-2</v>
      </c>
      <c r="C164" s="97"/>
      <c r="D164" s="98" t="s">
        <v>239</v>
      </c>
      <c r="E164" s="108">
        <f>+E163</f>
        <v>500</v>
      </c>
    </row>
    <row r="165" spans="1:5">
      <c r="A165" s="193" t="s">
        <v>245</v>
      </c>
      <c r="B165" s="193"/>
      <c r="C165" s="193"/>
      <c r="D165" s="194">
        <v>30000</v>
      </c>
      <c r="E165" s="194"/>
    </row>
    <row r="167" spans="1:5" ht="20.25">
      <c r="A167" s="183" t="s">
        <v>246</v>
      </c>
      <c r="B167" s="184"/>
      <c r="C167" s="184"/>
      <c r="D167" s="184"/>
      <c r="E167" s="185"/>
    </row>
    <row r="168" spans="1:5">
      <c r="A168" s="186"/>
      <c r="B168" s="187"/>
      <c r="C168" s="188"/>
      <c r="D168" s="89" t="s">
        <v>229</v>
      </c>
      <c r="E168" s="104" t="s">
        <v>163</v>
      </c>
    </row>
    <row r="169" spans="1:5">
      <c r="A169" s="190"/>
      <c r="B169" s="191"/>
      <c r="C169" s="189"/>
      <c r="D169" s="90" t="s">
        <v>154</v>
      </c>
      <c r="E169" s="105" t="s">
        <v>207</v>
      </c>
    </row>
    <row r="170" spans="1:5" ht="15.75">
      <c r="A170" s="192" t="s">
        <v>230</v>
      </c>
      <c r="B170" s="192"/>
      <c r="C170" s="192"/>
      <c r="D170" s="192"/>
      <c r="E170" s="192"/>
    </row>
    <row r="171" spans="1:5" ht="33.75" customHeight="1">
      <c r="A171" s="205" t="s">
        <v>180</v>
      </c>
      <c r="B171" s="206"/>
      <c r="C171" s="206"/>
      <c r="D171" s="206"/>
      <c r="E171" s="207"/>
    </row>
    <row r="172" spans="1:5">
      <c r="A172" s="91" t="s">
        <v>231</v>
      </c>
      <c r="B172" s="92" t="s">
        <v>163</v>
      </c>
      <c r="C172" s="92" t="s">
        <v>2</v>
      </c>
      <c r="D172" s="92" t="s">
        <v>232</v>
      </c>
      <c r="E172" s="106" t="s">
        <v>233</v>
      </c>
    </row>
    <row r="173" spans="1:5">
      <c r="A173" s="93"/>
      <c r="B173" s="94"/>
      <c r="C173" s="95">
        <v>0</v>
      </c>
      <c r="D173" s="96">
        <v>0</v>
      </c>
      <c r="E173" s="107">
        <f>ROUND(C173*D173,0)</f>
        <v>0</v>
      </c>
    </row>
    <row r="174" spans="1:5">
      <c r="A174" s="93"/>
      <c r="B174" s="94"/>
      <c r="C174" s="95">
        <v>0</v>
      </c>
      <c r="D174" s="96">
        <v>0</v>
      </c>
      <c r="E174" s="107">
        <f>ROUND(C174*D174,0)</f>
        <v>0</v>
      </c>
    </row>
    <row r="175" spans="1:5">
      <c r="A175" s="98"/>
      <c r="B175" s="99">
        <f>+E175/D186</f>
        <v>0</v>
      </c>
      <c r="C175" s="97"/>
      <c r="D175" s="98" t="s">
        <v>239</v>
      </c>
      <c r="E175" s="108">
        <f>SUM(E173:E174)</f>
        <v>0</v>
      </c>
    </row>
    <row r="176" spans="1:5">
      <c r="A176" s="91" t="s">
        <v>240</v>
      </c>
      <c r="B176" s="92" t="s">
        <v>163</v>
      </c>
      <c r="C176" s="92" t="s">
        <v>2</v>
      </c>
      <c r="D176" s="92" t="s">
        <v>232</v>
      </c>
      <c r="E176" s="106" t="s">
        <v>233</v>
      </c>
    </row>
    <row r="177" spans="1:5">
      <c r="A177" s="93" t="s">
        <v>277</v>
      </c>
      <c r="B177" s="94" t="s">
        <v>242</v>
      </c>
      <c r="C177" s="95">
        <v>0.3</v>
      </c>
      <c r="D177" s="96">
        <v>57510</v>
      </c>
      <c r="E177" s="107">
        <f>ROUND(C177*D177,0)</f>
        <v>17253</v>
      </c>
    </row>
    <row r="178" spans="1:5">
      <c r="A178" s="98"/>
      <c r="B178" s="99">
        <f>+E178/D186</f>
        <v>0.17252999999999999</v>
      </c>
      <c r="C178" s="97"/>
      <c r="D178" s="98" t="s">
        <v>239</v>
      </c>
      <c r="E178" s="108">
        <f>+E177</f>
        <v>17253</v>
      </c>
    </row>
    <row r="179" spans="1:5">
      <c r="A179" s="91" t="s">
        <v>248</v>
      </c>
      <c r="B179" s="92" t="s">
        <v>163</v>
      </c>
      <c r="C179" s="92" t="s">
        <v>2</v>
      </c>
      <c r="D179" s="92" t="s">
        <v>232</v>
      </c>
      <c r="E179" s="106" t="s">
        <v>233</v>
      </c>
    </row>
    <row r="180" spans="1:5">
      <c r="A180" s="93" t="s">
        <v>243</v>
      </c>
      <c r="B180" s="94" t="s">
        <v>244</v>
      </c>
      <c r="C180" s="95">
        <v>0.05</v>
      </c>
      <c r="D180" s="96">
        <v>17253</v>
      </c>
      <c r="E180" s="107">
        <f>ROUND(C180*D180,0)</f>
        <v>863</v>
      </c>
    </row>
    <row r="181" spans="1:5">
      <c r="A181" s="98"/>
      <c r="B181" s="99">
        <f>+E181/D186</f>
        <v>8.6300000000000005E-3</v>
      </c>
      <c r="C181" s="97"/>
      <c r="D181" s="98" t="s">
        <v>239</v>
      </c>
      <c r="E181" s="108">
        <f>SUM(E180:E180)</f>
        <v>863</v>
      </c>
    </row>
    <row r="182" spans="1:5">
      <c r="A182" s="91" t="s">
        <v>249</v>
      </c>
      <c r="B182" s="92" t="s">
        <v>163</v>
      </c>
      <c r="C182" s="92" t="s">
        <v>2</v>
      </c>
      <c r="D182" s="92" t="s">
        <v>232</v>
      </c>
      <c r="E182" s="106" t="s">
        <v>233</v>
      </c>
    </row>
    <row r="183" spans="1:5">
      <c r="A183" s="93" t="s">
        <v>247</v>
      </c>
      <c r="B183" s="94" t="s">
        <v>203</v>
      </c>
      <c r="C183" s="95">
        <v>0.1</v>
      </c>
      <c r="D183" s="96">
        <v>50000</v>
      </c>
      <c r="E183" s="107">
        <f>ROUND(C183*D183,0)</f>
        <v>5000</v>
      </c>
    </row>
    <row r="184" spans="1:5" ht="25.5">
      <c r="A184" s="93" t="s">
        <v>278</v>
      </c>
      <c r="B184" s="94" t="s">
        <v>207</v>
      </c>
      <c r="C184" s="95">
        <v>1.2814000000000001</v>
      </c>
      <c r="D184" s="96">
        <v>60000</v>
      </c>
      <c r="E184" s="107">
        <f>ROUND(C184*D184,0)</f>
        <v>76884</v>
      </c>
    </row>
    <row r="185" spans="1:5">
      <c r="A185" s="98"/>
      <c r="B185" s="99">
        <f>+E185/D186</f>
        <v>0.81884000000000001</v>
      </c>
      <c r="C185" s="97"/>
      <c r="D185" s="98" t="s">
        <v>239</v>
      </c>
      <c r="E185" s="108">
        <f>SUM(E183:E184)</f>
        <v>81884</v>
      </c>
    </row>
    <row r="186" spans="1:5">
      <c r="A186" s="193" t="s">
        <v>245</v>
      </c>
      <c r="B186" s="193"/>
      <c r="C186" s="193"/>
      <c r="D186" s="194">
        <v>100000</v>
      </c>
      <c r="E186" s="194"/>
    </row>
    <row r="188" spans="1:5" ht="20.25">
      <c r="A188" s="183" t="s">
        <v>246</v>
      </c>
      <c r="B188" s="184"/>
      <c r="C188" s="184"/>
      <c r="D188" s="184"/>
      <c r="E188" s="185"/>
    </row>
    <row r="189" spans="1:5">
      <c r="A189" s="186"/>
      <c r="B189" s="187"/>
      <c r="C189" s="188"/>
      <c r="D189" s="89" t="s">
        <v>229</v>
      </c>
      <c r="E189" s="104" t="s">
        <v>163</v>
      </c>
    </row>
    <row r="190" spans="1:5">
      <c r="A190" s="190"/>
      <c r="B190" s="191"/>
      <c r="C190" s="189"/>
      <c r="D190" s="90" t="s">
        <v>153</v>
      </c>
      <c r="E190" s="105" t="s">
        <v>207</v>
      </c>
    </row>
    <row r="191" spans="1:5" ht="15.75">
      <c r="A191" s="192" t="s">
        <v>230</v>
      </c>
      <c r="B191" s="192"/>
      <c r="C191" s="192"/>
      <c r="D191" s="192"/>
      <c r="E191" s="192"/>
    </row>
    <row r="192" spans="1:5" ht="43.5" customHeight="1">
      <c r="A192" s="205" t="s">
        <v>219</v>
      </c>
      <c r="B192" s="206"/>
      <c r="C192" s="206"/>
      <c r="D192" s="206"/>
      <c r="E192" s="207"/>
    </row>
    <row r="193" spans="1:5">
      <c r="A193" s="91" t="s">
        <v>231</v>
      </c>
      <c r="B193" s="92" t="s">
        <v>163</v>
      </c>
      <c r="C193" s="92" t="s">
        <v>2</v>
      </c>
      <c r="D193" s="92" t="s">
        <v>232</v>
      </c>
      <c r="E193" s="106" t="s">
        <v>233</v>
      </c>
    </row>
    <row r="194" spans="1:5">
      <c r="A194" s="93"/>
      <c r="B194" s="94"/>
      <c r="C194" s="95">
        <v>0</v>
      </c>
      <c r="D194" s="96">
        <v>0</v>
      </c>
      <c r="E194" s="107">
        <f>ROUND(C194*D194,0)</f>
        <v>0</v>
      </c>
    </row>
    <row r="195" spans="1:5">
      <c r="A195" s="93"/>
      <c r="B195" s="94"/>
      <c r="C195" s="95">
        <v>0</v>
      </c>
      <c r="D195" s="96">
        <v>0</v>
      </c>
      <c r="E195" s="107">
        <f>ROUND(C195*D195,0)</f>
        <v>0</v>
      </c>
    </row>
    <row r="196" spans="1:5">
      <c r="A196" s="98"/>
      <c r="B196" s="99">
        <f>+E196/D207</f>
        <v>0</v>
      </c>
      <c r="C196" s="97"/>
      <c r="D196" s="98" t="s">
        <v>239</v>
      </c>
      <c r="E196" s="108">
        <f>SUM(E194:E195)</f>
        <v>0</v>
      </c>
    </row>
    <row r="197" spans="1:5">
      <c r="A197" s="91" t="s">
        <v>240</v>
      </c>
      <c r="B197" s="92" t="s">
        <v>163</v>
      </c>
      <c r="C197" s="92" t="s">
        <v>2</v>
      </c>
      <c r="D197" s="92" t="s">
        <v>232</v>
      </c>
      <c r="E197" s="106" t="s">
        <v>233</v>
      </c>
    </row>
    <row r="198" spans="1:5">
      <c r="A198" s="93" t="s">
        <v>277</v>
      </c>
      <c r="B198" s="94" t="s">
        <v>242</v>
      </c>
      <c r="C198" s="95">
        <v>0.3</v>
      </c>
      <c r="D198" s="96">
        <v>57510</v>
      </c>
      <c r="E198" s="107">
        <f>ROUND(C198*D198,0)</f>
        <v>17253</v>
      </c>
    </row>
    <row r="199" spans="1:5">
      <c r="A199" s="98"/>
      <c r="B199" s="99">
        <f>+E199/D207</f>
        <v>0.19170000000000001</v>
      </c>
      <c r="C199" s="97"/>
      <c r="D199" s="98" t="s">
        <v>239</v>
      </c>
      <c r="E199" s="108">
        <f>+E198</f>
        <v>17253</v>
      </c>
    </row>
    <row r="200" spans="1:5">
      <c r="A200" s="91" t="s">
        <v>248</v>
      </c>
      <c r="B200" s="92" t="s">
        <v>163</v>
      </c>
      <c r="C200" s="92" t="s">
        <v>2</v>
      </c>
      <c r="D200" s="92" t="s">
        <v>232</v>
      </c>
      <c r="E200" s="106" t="s">
        <v>233</v>
      </c>
    </row>
    <row r="201" spans="1:5">
      <c r="A201" s="93" t="s">
        <v>243</v>
      </c>
      <c r="B201" s="94" t="s">
        <v>244</v>
      </c>
      <c r="C201" s="95">
        <v>0.05</v>
      </c>
      <c r="D201" s="96">
        <v>17253</v>
      </c>
      <c r="E201" s="107">
        <f>ROUND(C201*D201,0)</f>
        <v>863</v>
      </c>
    </row>
    <row r="202" spans="1:5">
      <c r="A202" s="98"/>
      <c r="B202" s="99">
        <f>+E202/D207</f>
        <v>9.5888888888888881E-3</v>
      </c>
      <c r="C202" s="97"/>
      <c r="D202" s="98" t="s">
        <v>239</v>
      </c>
      <c r="E202" s="108">
        <f>SUM(E201:E201)</f>
        <v>863</v>
      </c>
    </row>
    <row r="203" spans="1:5">
      <c r="A203" s="91" t="s">
        <v>249</v>
      </c>
      <c r="B203" s="92" t="s">
        <v>163</v>
      </c>
      <c r="C203" s="92" t="s">
        <v>2</v>
      </c>
      <c r="D203" s="92" t="s">
        <v>232</v>
      </c>
      <c r="E203" s="106" t="s">
        <v>233</v>
      </c>
    </row>
    <row r="204" spans="1:5">
      <c r="A204" s="93" t="s">
        <v>247</v>
      </c>
      <c r="B204" s="94" t="s">
        <v>203</v>
      </c>
      <c r="C204" s="95">
        <v>0.05</v>
      </c>
      <c r="D204" s="96">
        <v>50000</v>
      </c>
      <c r="E204" s="107">
        <f>ROUND(C204*D204,0)</f>
        <v>2500</v>
      </c>
    </row>
    <row r="205" spans="1:5" ht="25.5">
      <c r="A205" s="93" t="s">
        <v>278</v>
      </c>
      <c r="B205" s="94" t="s">
        <v>207</v>
      </c>
      <c r="C205" s="95">
        <v>1.1564000000000001</v>
      </c>
      <c r="D205" s="96">
        <v>60000</v>
      </c>
      <c r="E205" s="107">
        <f>ROUND(C205*D205,0)</f>
        <v>69384</v>
      </c>
    </row>
    <row r="206" spans="1:5">
      <c r="A206" s="98"/>
      <c r="B206" s="99">
        <f>+E206/D207</f>
        <v>0.79871111111111115</v>
      </c>
      <c r="C206" s="97"/>
      <c r="D206" s="98" t="s">
        <v>239</v>
      </c>
      <c r="E206" s="108">
        <f>SUM(E204:E205)</f>
        <v>71884</v>
      </c>
    </row>
    <row r="207" spans="1:5">
      <c r="A207" s="193" t="s">
        <v>245</v>
      </c>
      <c r="B207" s="193"/>
      <c r="C207" s="193"/>
      <c r="D207" s="194">
        <v>90000</v>
      </c>
      <c r="E207" s="194"/>
    </row>
    <row r="209" spans="1:5" ht="20.25">
      <c r="A209" s="183" t="s">
        <v>246</v>
      </c>
      <c r="B209" s="184"/>
      <c r="C209" s="184"/>
      <c r="D209" s="184"/>
      <c r="E209" s="185"/>
    </row>
    <row r="210" spans="1:5">
      <c r="A210" s="186"/>
      <c r="B210" s="187"/>
      <c r="C210" s="188"/>
      <c r="D210" s="89" t="s">
        <v>229</v>
      </c>
      <c r="E210" s="104" t="s">
        <v>163</v>
      </c>
    </row>
    <row r="211" spans="1:5">
      <c r="A211" s="190"/>
      <c r="B211" s="191"/>
      <c r="C211" s="189"/>
      <c r="D211" s="90" t="s">
        <v>175</v>
      </c>
      <c r="E211" s="105" t="s">
        <v>207</v>
      </c>
    </row>
    <row r="212" spans="1:5" ht="15.75">
      <c r="A212" s="192" t="s">
        <v>230</v>
      </c>
      <c r="B212" s="192"/>
      <c r="C212" s="192"/>
      <c r="D212" s="192"/>
      <c r="E212" s="192"/>
    </row>
    <row r="213" spans="1:5" ht="30" customHeight="1">
      <c r="A213" s="205" t="s">
        <v>220</v>
      </c>
      <c r="B213" s="206"/>
      <c r="C213" s="206"/>
      <c r="D213" s="206"/>
      <c r="E213" s="207"/>
    </row>
    <row r="214" spans="1:5">
      <c r="A214" s="91" t="s">
        <v>231</v>
      </c>
      <c r="B214" s="92" t="s">
        <v>163</v>
      </c>
      <c r="C214" s="92" t="s">
        <v>2</v>
      </c>
      <c r="D214" s="92" t="s">
        <v>232</v>
      </c>
      <c r="E214" s="106" t="s">
        <v>233</v>
      </c>
    </row>
    <row r="215" spans="1:5">
      <c r="A215" s="93"/>
      <c r="B215" s="94"/>
      <c r="C215" s="95">
        <v>0</v>
      </c>
      <c r="D215" s="96">
        <v>0</v>
      </c>
      <c r="E215" s="107">
        <f>ROUND(C215*D215,0)</f>
        <v>0</v>
      </c>
    </row>
    <row r="216" spans="1:5">
      <c r="A216" s="93"/>
      <c r="B216" s="94"/>
      <c r="C216" s="95">
        <v>0</v>
      </c>
      <c r="D216" s="96">
        <v>0</v>
      </c>
      <c r="E216" s="107">
        <f>ROUND(C216*D216,0)</f>
        <v>0</v>
      </c>
    </row>
    <row r="217" spans="1:5">
      <c r="A217" s="98"/>
      <c r="B217" s="99">
        <f>+E217/D227</f>
        <v>0</v>
      </c>
      <c r="C217" s="97"/>
      <c r="D217" s="98" t="s">
        <v>239</v>
      </c>
      <c r="E217" s="108">
        <f>SUM(E215:E216)</f>
        <v>0</v>
      </c>
    </row>
    <row r="218" spans="1:5">
      <c r="A218" s="91" t="s">
        <v>240</v>
      </c>
      <c r="B218" s="92" t="s">
        <v>163</v>
      </c>
      <c r="C218" s="92" t="s">
        <v>2</v>
      </c>
      <c r="D218" s="92" t="s">
        <v>232</v>
      </c>
      <c r="E218" s="106" t="s">
        <v>233</v>
      </c>
    </row>
    <row r="219" spans="1:5">
      <c r="A219" s="93" t="s">
        <v>277</v>
      </c>
      <c r="B219" s="94" t="s">
        <v>242</v>
      </c>
      <c r="C219" s="95">
        <v>0.17580000000000001</v>
      </c>
      <c r="D219" s="96">
        <v>57510</v>
      </c>
      <c r="E219" s="107">
        <f>ROUND(C219*D219,0)</f>
        <v>10110</v>
      </c>
    </row>
    <row r="220" spans="1:5">
      <c r="A220" s="98"/>
      <c r="B220" s="99">
        <f>+E220/D227</f>
        <v>0.12637499999999999</v>
      </c>
      <c r="C220" s="97"/>
      <c r="D220" s="98" t="s">
        <v>239</v>
      </c>
      <c r="E220" s="108">
        <f>+E219</f>
        <v>10110</v>
      </c>
    </row>
    <row r="221" spans="1:5">
      <c r="A221" s="91" t="s">
        <v>248</v>
      </c>
      <c r="B221" s="92" t="s">
        <v>163</v>
      </c>
      <c r="C221" s="92" t="s">
        <v>2</v>
      </c>
      <c r="D221" s="92" t="s">
        <v>232</v>
      </c>
      <c r="E221" s="106" t="s">
        <v>233</v>
      </c>
    </row>
    <row r="222" spans="1:5">
      <c r="A222" s="93" t="s">
        <v>243</v>
      </c>
      <c r="B222" s="94" t="s">
        <v>244</v>
      </c>
      <c r="C222" s="95">
        <v>0.05</v>
      </c>
      <c r="D222" s="96">
        <v>10110</v>
      </c>
      <c r="E222" s="107">
        <f>ROUND(C222*D222,0)</f>
        <v>506</v>
      </c>
    </row>
    <row r="223" spans="1:5">
      <c r="A223" s="98"/>
      <c r="B223" s="99">
        <f>+E223/D227</f>
        <v>6.3249999999999999E-3</v>
      </c>
      <c r="C223" s="97"/>
      <c r="D223" s="98" t="s">
        <v>239</v>
      </c>
      <c r="E223" s="108">
        <f>SUM(E222:E222)</f>
        <v>506</v>
      </c>
    </row>
    <row r="224" spans="1:5">
      <c r="A224" s="91" t="s">
        <v>249</v>
      </c>
      <c r="B224" s="92" t="s">
        <v>163</v>
      </c>
      <c r="C224" s="92" t="s">
        <v>2</v>
      </c>
      <c r="D224" s="92" t="s">
        <v>232</v>
      </c>
      <c r="E224" s="106" t="s">
        <v>233</v>
      </c>
    </row>
    <row r="225" spans="1:5" ht="25.5">
      <c r="A225" s="93" t="s">
        <v>278</v>
      </c>
      <c r="B225" s="94" t="s">
        <v>207</v>
      </c>
      <c r="C225" s="95">
        <v>1.1564000000000001</v>
      </c>
      <c r="D225" s="96">
        <v>60000</v>
      </c>
      <c r="E225" s="107">
        <f>ROUND(C225*D225,0)</f>
        <v>69384</v>
      </c>
    </row>
    <row r="226" spans="1:5">
      <c r="A226" s="98"/>
      <c r="B226" s="99">
        <f>+E226/D227</f>
        <v>0.86729999999999996</v>
      </c>
      <c r="C226" s="97"/>
      <c r="D226" s="98" t="s">
        <v>239</v>
      </c>
      <c r="E226" s="108">
        <f>SUM(E225:E225)</f>
        <v>69384</v>
      </c>
    </row>
    <row r="227" spans="1:5">
      <c r="A227" s="193" t="s">
        <v>245</v>
      </c>
      <c r="B227" s="193"/>
      <c r="C227" s="193"/>
      <c r="D227" s="194">
        <v>80000</v>
      </c>
      <c r="E227" s="194"/>
    </row>
    <row r="229" spans="1:5" ht="20.25">
      <c r="A229" s="183" t="s">
        <v>246</v>
      </c>
      <c r="B229" s="184"/>
      <c r="C229" s="184"/>
      <c r="D229" s="184"/>
      <c r="E229" s="185"/>
    </row>
    <row r="230" spans="1:5">
      <c r="A230" s="186"/>
      <c r="B230" s="187"/>
      <c r="C230" s="188"/>
      <c r="D230" s="89" t="s">
        <v>229</v>
      </c>
      <c r="E230" s="104" t="s">
        <v>163</v>
      </c>
    </row>
    <row r="231" spans="1:5">
      <c r="A231" s="190"/>
      <c r="B231" s="191"/>
      <c r="C231" s="189"/>
      <c r="D231" s="90" t="s">
        <v>152</v>
      </c>
      <c r="E231" s="105" t="s">
        <v>207</v>
      </c>
    </row>
    <row r="232" spans="1:5" ht="15.75">
      <c r="A232" s="192" t="s">
        <v>230</v>
      </c>
      <c r="B232" s="192"/>
      <c r="C232" s="192"/>
      <c r="D232" s="192"/>
      <c r="E232" s="192"/>
    </row>
    <row r="233" spans="1:5" ht="45" customHeight="1">
      <c r="A233" s="205" t="s">
        <v>282</v>
      </c>
      <c r="B233" s="206"/>
      <c r="C233" s="206"/>
      <c r="D233" s="206"/>
      <c r="E233" s="207"/>
    </row>
    <row r="234" spans="1:5">
      <c r="A234" s="91" t="s">
        <v>231</v>
      </c>
      <c r="B234" s="92" t="s">
        <v>163</v>
      </c>
      <c r="C234" s="92" t="s">
        <v>2</v>
      </c>
      <c r="D234" s="92" t="s">
        <v>232</v>
      </c>
      <c r="E234" s="106" t="s">
        <v>233</v>
      </c>
    </row>
    <row r="235" spans="1:5">
      <c r="A235" s="93" t="s">
        <v>279</v>
      </c>
      <c r="B235" s="94" t="s">
        <v>207</v>
      </c>
      <c r="C235" s="95">
        <v>0.6</v>
      </c>
      <c r="D235" s="96">
        <v>140000</v>
      </c>
      <c r="E235" s="107">
        <f>ROUND(C235*D235,0)</f>
        <v>84000</v>
      </c>
    </row>
    <row r="236" spans="1:5">
      <c r="A236" s="93" t="s">
        <v>280</v>
      </c>
      <c r="B236" s="94" t="s">
        <v>207</v>
      </c>
      <c r="C236" s="95">
        <v>0.85</v>
      </c>
      <c r="D236" s="96">
        <v>140000</v>
      </c>
      <c r="E236" s="107">
        <f t="shared" ref="E236:E237" si="0">ROUND(C236*D236,0)</f>
        <v>119000</v>
      </c>
    </row>
    <row r="237" spans="1:5">
      <c r="A237" s="93" t="s">
        <v>281</v>
      </c>
      <c r="B237" s="94" t="s">
        <v>283</v>
      </c>
      <c r="C237" s="95">
        <v>7</v>
      </c>
      <c r="D237" s="96">
        <v>29000</v>
      </c>
      <c r="E237" s="107">
        <f t="shared" si="0"/>
        <v>203000</v>
      </c>
    </row>
    <row r="238" spans="1:5">
      <c r="A238" s="98"/>
      <c r="B238" s="99">
        <f>+E238/D248</f>
        <v>0.81200000000000006</v>
      </c>
      <c r="C238" s="97"/>
      <c r="D238" s="98" t="s">
        <v>239</v>
      </c>
      <c r="E238" s="108">
        <f>SUM(E235:E237)</f>
        <v>406000</v>
      </c>
    </row>
    <row r="239" spans="1:5">
      <c r="A239" s="91" t="s">
        <v>240</v>
      </c>
      <c r="B239" s="92" t="s">
        <v>163</v>
      </c>
      <c r="C239" s="92" t="s">
        <v>2</v>
      </c>
      <c r="D239" s="92" t="s">
        <v>232</v>
      </c>
      <c r="E239" s="106" t="s">
        <v>233</v>
      </c>
    </row>
    <row r="240" spans="1:5">
      <c r="A240" s="93" t="s">
        <v>250</v>
      </c>
      <c r="B240" s="94" t="s">
        <v>242</v>
      </c>
      <c r="C240" s="95">
        <v>0.28962500000000002</v>
      </c>
      <c r="D240" s="96">
        <v>228570</v>
      </c>
      <c r="E240" s="107">
        <f>ROUND(C240*D240,0)</f>
        <v>66200</v>
      </c>
    </row>
    <row r="241" spans="1:5">
      <c r="A241" s="98"/>
      <c r="B241" s="99">
        <f>+E241/D248</f>
        <v>0.13239999999999999</v>
      </c>
      <c r="C241" s="97"/>
      <c r="D241" s="98" t="s">
        <v>239</v>
      </c>
      <c r="E241" s="108">
        <f>+E240</f>
        <v>66200</v>
      </c>
    </row>
    <row r="242" spans="1:5">
      <c r="A242" s="91" t="s">
        <v>248</v>
      </c>
      <c r="B242" s="92" t="s">
        <v>163</v>
      </c>
      <c r="C242" s="92" t="s">
        <v>2</v>
      </c>
      <c r="D242" s="92" t="s">
        <v>232</v>
      </c>
      <c r="E242" s="106" t="s">
        <v>233</v>
      </c>
    </row>
    <row r="243" spans="1:5">
      <c r="A243" s="93" t="s">
        <v>243</v>
      </c>
      <c r="B243" s="94" t="s">
        <v>244</v>
      </c>
      <c r="C243" s="95">
        <v>0.05</v>
      </c>
      <c r="D243" s="96">
        <v>406000</v>
      </c>
      <c r="E243" s="107">
        <f>ROUND(C243*D243,0)</f>
        <v>20300</v>
      </c>
    </row>
    <row r="244" spans="1:5">
      <c r="A244" s="98"/>
      <c r="B244" s="99">
        <f>+E244/D248</f>
        <v>4.0599999999999997E-2</v>
      </c>
      <c r="C244" s="97"/>
      <c r="D244" s="98" t="s">
        <v>239</v>
      </c>
      <c r="E244" s="108">
        <f>SUM(E243:E243)</f>
        <v>20300</v>
      </c>
    </row>
    <row r="245" spans="1:5">
      <c r="A245" s="91" t="s">
        <v>249</v>
      </c>
      <c r="B245" s="92" t="s">
        <v>163</v>
      </c>
      <c r="C245" s="92" t="s">
        <v>2</v>
      </c>
      <c r="D245" s="92" t="s">
        <v>232</v>
      </c>
      <c r="E245" s="106" t="s">
        <v>233</v>
      </c>
    </row>
    <row r="246" spans="1:5">
      <c r="A246" s="93" t="s">
        <v>247</v>
      </c>
      <c r="B246" s="94" t="s">
        <v>207</v>
      </c>
      <c r="C246" s="95">
        <v>0.1</v>
      </c>
      <c r="D246" s="96">
        <v>75000</v>
      </c>
      <c r="E246" s="107">
        <f>ROUND(C246*D246,0)</f>
        <v>7500</v>
      </c>
    </row>
    <row r="247" spans="1:5">
      <c r="A247" s="98"/>
      <c r="B247" s="99">
        <f>+E247/D248</f>
        <v>1.4999999999999999E-2</v>
      </c>
      <c r="C247" s="97"/>
      <c r="D247" s="98" t="s">
        <v>239</v>
      </c>
      <c r="E247" s="108">
        <f>SUM(E246:E246)</f>
        <v>7500</v>
      </c>
    </row>
    <row r="248" spans="1:5">
      <c r="A248" s="193" t="s">
        <v>245</v>
      </c>
      <c r="B248" s="193"/>
      <c r="C248" s="193"/>
      <c r="D248" s="194">
        <v>500000</v>
      </c>
      <c r="E248" s="194"/>
    </row>
    <row r="250" spans="1:5" ht="20.25">
      <c r="A250" s="183" t="s">
        <v>246</v>
      </c>
      <c r="B250" s="184"/>
      <c r="C250" s="184"/>
      <c r="D250" s="184"/>
      <c r="E250" s="185"/>
    </row>
    <row r="251" spans="1:5">
      <c r="A251" s="186"/>
      <c r="B251" s="187"/>
      <c r="C251" s="188"/>
      <c r="D251" s="89" t="s">
        <v>229</v>
      </c>
      <c r="E251" s="104" t="s">
        <v>163</v>
      </c>
    </row>
    <row r="252" spans="1:5">
      <c r="A252" s="190"/>
      <c r="B252" s="191"/>
      <c r="C252" s="189"/>
      <c r="D252" s="90" t="s">
        <v>151</v>
      </c>
      <c r="E252" s="105" t="s">
        <v>207</v>
      </c>
    </row>
    <row r="253" spans="1:5" ht="15.75">
      <c r="A253" s="192" t="s">
        <v>230</v>
      </c>
      <c r="B253" s="192"/>
      <c r="C253" s="192"/>
      <c r="D253" s="192"/>
      <c r="E253" s="192"/>
    </row>
    <row r="254" spans="1:5" ht="44.25" customHeight="1">
      <c r="A254" s="205" t="s">
        <v>353</v>
      </c>
      <c r="B254" s="206"/>
      <c r="C254" s="206"/>
      <c r="D254" s="206"/>
      <c r="E254" s="207"/>
    </row>
    <row r="255" spans="1:5">
      <c r="A255" s="91" t="s">
        <v>231</v>
      </c>
      <c r="B255" s="92" t="s">
        <v>163</v>
      </c>
      <c r="C255" s="92" t="s">
        <v>2</v>
      </c>
      <c r="D255" s="92" t="s">
        <v>232</v>
      </c>
      <c r="E255" s="106" t="s">
        <v>233</v>
      </c>
    </row>
    <row r="256" spans="1:5">
      <c r="A256" s="93" t="s">
        <v>279</v>
      </c>
      <c r="B256" s="94" t="s">
        <v>207</v>
      </c>
      <c r="C256" s="95">
        <v>0.6</v>
      </c>
      <c r="D256" s="96">
        <v>140000</v>
      </c>
      <c r="E256" s="107">
        <f>ROUND(C256*D256,0)</f>
        <v>84000</v>
      </c>
    </row>
    <row r="257" spans="1:5">
      <c r="A257" s="93" t="s">
        <v>280</v>
      </c>
      <c r="B257" s="94" t="s">
        <v>207</v>
      </c>
      <c r="C257" s="95">
        <v>0.85</v>
      </c>
      <c r="D257" s="96">
        <v>140000</v>
      </c>
      <c r="E257" s="107">
        <f t="shared" ref="E257:E261" si="1">ROUND(C257*D257,0)</f>
        <v>119000</v>
      </c>
    </row>
    <row r="258" spans="1:5">
      <c r="A258" s="93" t="s">
        <v>281</v>
      </c>
      <c r="B258" s="94" t="s">
        <v>283</v>
      </c>
      <c r="C258" s="95">
        <v>7</v>
      </c>
      <c r="D258" s="96">
        <v>29000</v>
      </c>
      <c r="E258" s="107">
        <f t="shared" si="1"/>
        <v>203000</v>
      </c>
    </row>
    <row r="259" spans="1:5">
      <c r="A259" s="93" t="s">
        <v>284</v>
      </c>
      <c r="B259" s="94" t="s">
        <v>237</v>
      </c>
      <c r="C259" s="95">
        <v>0.1</v>
      </c>
      <c r="D259" s="96">
        <v>4900</v>
      </c>
      <c r="E259" s="107">
        <f t="shared" si="1"/>
        <v>490</v>
      </c>
    </row>
    <row r="260" spans="1:5">
      <c r="A260" s="93" t="s">
        <v>236</v>
      </c>
      <c r="B260" s="94" t="s">
        <v>163</v>
      </c>
      <c r="C260" s="95">
        <v>1</v>
      </c>
      <c r="D260" s="96">
        <v>6690</v>
      </c>
      <c r="E260" s="107">
        <f t="shared" si="1"/>
        <v>6690</v>
      </c>
    </row>
    <row r="261" spans="1:5">
      <c r="A261" s="93" t="s">
        <v>286</v>
      </c>
      <c r="B261" s="94" t="s">
        <v>163</v>
      </c>
      <c r="C261" s="95">
        <v>0.2</v>
      </c>
      <c r="D261" s="96">
        <v>280000</v>
      </c>
      <c r="E261" s="107">
        <f t="shared" si="1"/>
        <v>56000</v>
      </c>
    </row>
    <row r="262" spans="1:5">
      <c r="A262" s="98"/>
      <c r="B262" s="99">
        <f>+E262/D272</f>
        <v>0.85305454545454551</v>
      </c>
      <c r="C262" s="97"/>
      <c r="D262" s="98" t="s">
        <v>239</v>
      </c>
      <c r="E262" s="108">
        <f>SUM(E256:E261)</f>
        <v>469180</v>
      </c>
    </row>
    <row r="263" spans="1:5">
      <c r="A263" s="91" t="s">
        <v>240</v>
      </c>
      <c r="B263" s="92" t="s">
        <v>163</v>
      </c>
      <c r="C263" s="92" t="s">
        <v>2</v>
      </c>
      <c r="D263" s="92" t="s">
        <v>232</v>
      </c>
      <c r="E263" s="106" t="s">
        <v>233</v>
      </c>
    </row>
    <row r="264" spans="1:5">
      <c r="A264" s="93" t="s">
        <v>250</v>
      </c>
      <c r="B264" s="94" t="s">
        <v>242</v>
      </c>
      <c r="C264" s="95">
        <v>0.218143</v>
      </c>
      <c r="D264" s="96">
        <v>228570</v>
      </c>
      <c r="E264" s="107">
        <f>ROUND(C264*D264,0)</f>
        <v>49861</v>
      </c>
    </row>
    <row r="265" spans="1:5">
      <c r="A265" s="98"/>
      <c r="B265" s="99">
        <f>+E265/D272</f>
        <v>9.0656363636363632E-2</v>
      </c>
      <c r="C265" s="97"/>
      <c r="D265" s="98" t="s">
        <v>239</v>
      </c>
      <c r="E265" s="108">
        <f>+E264</f>
        <v>49861</v>
      </c>
    </row>
    <row r="266" spans="1:5">
      <c r="A266" s="91" t="s">
        <v>248</v>
      </c>
      <c r="B266" s="92" t="s">
        <v>163</v>
      </c>
      <c r="C266" s="92" t="s">
        <v>2</v>
      </c>
      <c r="D266" s="92" t="s">
        <v>232</v>
      </c>
      <c r="E266" s="106" t="s">
        <v>233</v>
      </c>
    </row>
    <row r="267" spans="1:5">
      <c r="A267" s="93" t="s">
        <v>243</v>
      </c>
      <c r="B267" s="94" t="s">
        <v>244</v>
      </c>
      <c r="C267" s="95">
        <v>0.05</v>
      </c>
      <c r="D267" s="96">
        <v>469180</v>
      </c>
      <c r="E267" s="107">
        <f>ROUND(C267*D267,0)</f>
        <v>23459</v>
      </c>
    </row>
    <row r="268" spans="1:5">
      <c r="A268" s="98"/>
      <c r="B268" s="99">
        <f>+E268/D272</f>
        <v>4.2652727272727273E-2</v>
      </c>
      <c r="C268" s="97"/>
      <c r="D268" s="98" t="s">
        <v>239</v>
      </c>
      <c r="E268" s="108">
        <f>SUM(E267:E267)</f>
        <v>23459</v>
      </c>
    </row>
    <row r="269" spans="1:5">
      <c r="A269" s="91" t="s">
        <v>249</v>
      </c>
      <c r="B269" s="92" t="s">
        <v>163</v>
      </c>
      <c r="C269" s="92" t="s">
        <v>2</v>
      </c>
      <c r="D269" s="92" t="s">
        <v>232</v>
      </c>
      <c r="E269" s="106" t="s">
        <v>233</v>
      </c>
    </row>
    <row r="270" spans="1:5">
      <c r="A270" s="93" t="s">
        <v>247</v>
      </c>
      <c r="B270" s="94" t="s">
        <v>207</v>
      </c>
      <c r="C270" s="95">
        <v>0.1</v>
      </c>
      <c r="D270" s="96">
        <v>75000</v>
      </c>
      <c r="E270" s="107">
        <f>ROUND(C270*D270,0)</f>
        <v>7500</v>
      </c>
    </row>
    <row r="271" spans="1:5">
      <c r="A271" s="98"/>
      <c r="B271" s="99">
        <f>+E271/D272</f>
        <v>1.3636363636363636E-2</v>
      </c>
      <c r="C271" s="97"/>
      <c r="D271" s="98" t="s">
        <v>239</v>
      </c>
      <c r="E271" s="108">
        <f>SUM(E270:E270)</f>
        <v>7500</v>
      </c>
    </row>
    <row r="272" spans="1:5">
      <c r="A272" s="193" t="s">
        <v>245</v>
      </c>
      <c r="B272" s="193"/>
      <c r="C272" s="193"/>
      <c r="D272" s="194">
        <v>550000</v>
      </c>
      <c r="E272" s="194"/>
    </row>
    <row r="274" spans="1:5" ht="20.25">
      <c r="A274" s="183" t="s">
        <v>246</v>
      </c>
      <c r="B274" s="184"/>
      <c r="C274" s="184"/>
      <c r="D274" s="184"/>
      <c r="E274" s="185"/>
    </row>
    <row r="275" spans="1:5">
      <c r="A275" s="186"/>
      <c r="B275" s="187"/>
      <c r="C275" s="188"/>
      <c r="D275" s="89" t="s">
        <v>229</v>
      </c>
      <c r="E275" s="104" t="s">
        <v>163</v>
      </c>
    </row>
    <row r="276" spans="1:5">
      <c r="A276" s="190"/>
      <c r="B276" s="191"/>
      <c r="C276" s="189"/>
      <c r="D276" s="90" t="s">
        <v>178</v>
      </c>
      <c r="E276" s="105" t="s">
        <v>207</v>
      </c>
    </row>
    <row r="277" spans="1:5" ht="15.75">
      <c r="A277" s="192" t="s">
        <v>230</v>
      </c>
      <c r="B277" s="192"/>
      <c r="C277" s="192"/>
      <c r="D277" s="192"/>
      <c r="E277" s="192"/>
    </row>
    <row r="278" spans="1:5" ht="45" customHeight="1">
      <c r="A278" s="205" t="s">
        <v>216</v>
      </c>
      <c r="B278" s="206"/>
      <c r="C278" s="206"/>
      <c r="D278" s="206"/>
      <c r="E278" s="207"/>
    </row>
    <row r="279" spans="1:5">
      <c r="A279" s="91" t="s">
        <v>231</v>
      </c>
      <c r="B279" s="92" t="s">
        <v>163</v>
      </c>
      <c r="C279" s="92" t="s">
        <v>2</v>
      </c>
      <c r="D279" s="92" t="s">
        <v>232</v>
      </c>
      <c r="E279" s="106" t="s">
        <v>233</v>
      </c>
    </row>
    <row r="280" spans="1:5">
      <c r="A280" s="93" t="s">
        <v>279</v>
      </c>
      <c r="B280" s="94" t="s">
        <v>207</v>
      </c>
      <c r="C280" s="95">
        <v>0.6</v>
      </c>
      <c r="D280" s="96">
        <v>140000</v>
      </c>
      <c r="E280" s="107">
        <f>ROUND(C280*D280,0)</f>
        <v>84000</v>
      </c>
    </row>
    <row r="281" spans="1:5">
      <c r="A281" s="93" t="s">
        <v>280</v>
      </c>
      <c r="B281" s="94" t="s">
        <v>207</v>
      </c>
      <c r="C281" s="95">
        <v>0.85</v>
      </c>
      <c r="D281" s="96">
        <v>140000</v>
      </c>
      <c r="E281" s="107">
        <f t="shared" ref="E281:E285" si="2">ROUND(C281*D281,0)</f>
        <v>119000</v>
      </c>
    </row>
    <row r="282" spans="1:5">
      <c r="A282" s="93" t="s">
        <v>281</v>
      </c>
      <c r="B282" s="94" t="s">
        <v>283</v>
      </c>
      <c r="C282" s="95">
        <v>7</v>
      </c>
      <c r="D282" s="96">
        <v>29000</v>
      </c>
      <c r="E282" s="107">
        <f t="shared" si="2"/>
        <v>203000</v>
      </c>
    </row>
    <row r="283" spans="1:5">
      <c r="A283" s="93" t="s">
        <v>284</v>
      </c>
      <c r="B283" s="94" t="s">
        <v>237</v>
      </c>
      <c r="C283" s="95">
        <v>0.05</v>
      </c>
      <c r="D283" s="96">
        <v>4900</v>
      </c>
      <c r="E283" s="107">
        <f t="shared" si="2"/>
        <v>245</v>
      </c>
    </row>
    <row r="284" spans="1:5">
      <c r="A284" s="93" t="s">
        <v>236</v>
      </c>
      <c r="B284" s="94" t="s">
        <v>163</v>
      </c>
      <c r="C284" s="95">
        <v>1</v>
      </c>
      <c r="D284" s="96">
        <v>6690</v>
      </c>
      <c r="E284" s="107">
        <f t="shared" si="2"/>
        <v>6690</v>
      </c>
    </row>
    <row r="285" spans="1:5">
      <c r="A285" s="93" t="s">
        <v>286</v>
      </c>
      <c r="B285" s="94" t="s">
        <v>163</v>
      </c>
      <c r="C285" s="95">
        <v>0.1</v>
      </c>
      <c r="D285" s="96">
        <v>280000</v>
      </c>
      <c r="E285" s="107">
        <f t="shared" si="2"/>
        <v>28000</v>
      </c>
    </row>
    <row r="286" spans="1:5">
      <c r="A286" s="98"/>
      <c r="B286" s="99">
        <f>+E286/D296</f>
        <v>0.84795192307692313</v>
      </c>
      <c r="C286" s="97"/>
      <c r="D286" s="98" t="s">
        <v>239</v>
      </c>
      <c r="E286" s="108">
        <f>SUM(E280:E285)</f>
        <v>440935</v>
      </c>
    </row>
    <row r="287" spans="1:5">
      <c r="A287" s="91" t="s">
        <v>240</v>
      </c>
      <c r="B287" s="92" t="s">
        <v>163</v>
      </c>
      <c r="C287" s="92" t="s">
        <v>2</v>
      </c>
      <c r="D287" s="92" t="s">
        <v>232</v>
      </c>
      <c r="E287" s="106" t="s">
        <v>233</v>
      </c>
    </row>
    <row r="288" spans="1:5">
      <c r="A288" s="93" t="s">
        <v>250</v>
      </c>
      <c r="B288" s="94" t="s">
        <v>242</v>
      </c>
      <c r="C288" s="95">
        <v>0.216643</v>
      </c>
      <c r="D288" s="96">
        <v>228570</v>
      </c>
      <c r="E288" s="107">
        <f>ROUND(C288*D288,0)</f>
        <v>49518</v>
      </c>
    </row>
    <row r="289" spans="1:5">
      <c r="A289" s="98"/>
      <c r="B289" s="99">
        <f>+E289/D296</f>
        <v>9.522692307692307E-2</v>
      </c>
      <c r="C289" s="97"/>
      <c r="D289" s="98" t="s">
        <v>239</v>
      </c>
      <c r="E289" s="108">
        <f>+E288</f>
        <v>49518</v>
      </c>
    </row>
    <row r="290" spans="1:5">
      <c r="A290" s="91" t="s">
        <v>248</v>
      </c>
      <c r="B290" s="92" t="s">
        <v>163</v>
      </c>
      <c r="C290" s="92" t="s">
        <v>2</v>
      </c>
      <c r="D290" s="92" t="s">
        <v>232</v>
      </c>
      <c r="E290" s="106" t="s">
        <v>233</v>
      </c>
    </row>
    <row r="291" spans="1:5">
      <c r="A291" s="93" t="s">
        <v>243</v>
      </c>
      <c r="B291" s="94" t="s">
        <v>244</v>
      </c>
      <c r="C291" s="95">
        <v>0.05</v>
      </c>
      <c r="D291" s="96">
        <v>440935</v>
      </c>
      <c r="E291" s="107">
        <f>ROUND(C291*D291,0)</f>
        <v>22047</v>
      </c>
    </row>
    <row r="292" spans="1:5">
      <c r="A292" s="98"/>
      <c r="B292" s="99">
        <f>+E292/D296</f>
        <v>4.239807692307692E-2</v>
      </c>
      <c r="C292" s="97"/>
      <c r="D292" s="98" t="s">
        <v>239</v>
      </c>
      <c r="E292" s="108">
        <f>SUM(E291:E291)</f>
        <v>22047</v>
      </c>
    </row>
    <row r="293" spans="1:5">
      <c r="A293" s="91" t="s">
        <v>249</v>
      </c>
      <c r="B293" s="92" t="s">
        <v>163</v>
      </c>
      <c r="C293" s="92" t="s">
        <v>2</v>
      </c>
      <c r="D293" s="92" t="s">
        <v>232</v>
      </c>
      <c r="E293" s="106" t="s">
        <v>233</v>
      </c>
    </row>
    <row r="294" spans="1:5">
      <c r="A294" s="93" t="s">
        <v>247</v>
      </c>
      <c r="B294" s="94" t="s">
        <v>207</v>
      </c>
      <c r="C294" s="95">
        <v>0.1</v>
      </c>
      <c r="D294" s="96">
        <v>75000</v>
      </c>
      <c r="E294" s="107">
        <f>ROUND(C294*D294,0)</f>
        <v>7500</v>
      </c>
    </row>
    <row r="295" spans="1:5">
      <c r="A295" s="98"/>
      <c r="B295" s="99">
        <f>+E295/D296</f>
        <v>1.4423076923076924E-2</v>
      </c>
      <c r="C295" s="97"/>
      <c r="D295" s="98" t="s">
        <v>239</v>
      </c>
      <c r="E295" s="108">
        <f>SUM(E294:E294)</f>
        <v>7500</v>
      </c>
    </row>
    <row r="296" spans="1:5">
      <c r="A296" s="193" t="s">
        <v>245</v>
      </c>
      <c r="B296" s="193"/>
      <c r="C296" s="193"/>
      <c r="D296" s="194">
        <v>520000</v>
      </c>
      <c r="E296" s="194"/>
    </row>
    <row r="298" spans="1:5" ht="20.25">
      <c r="A298" s="183" t="s">
        <v>246</v>
      </c>
      <c r="B298" s="184"/>
      <c r="C298" s="184"/>
      <c r="D298" s="184"/>
      <c r="E298" s="185"/>
    </row>
    <row r="299" spans="1:5">
      <c r="A299" s="186"/>
      <c r="B299" s="187"/>
      <c r="C299" s="188"/>
      <c r="D299" s="89" t="s">
        <v>229</v>
      </c>
      <c r="E299" s="104" t="s">
        <v>163</v>
      </c>
    </row>
    <row r="300" spans="1:5">
      <c r="A300" s="190"/>
      <c r="B300" s="191"/>
      <c r="C300" s="189"/>
      <c r="D300" s="90" t="s">
        <v>253</v>
      </c>
      <c r="E300" s="105" t="s">
        <v>208</v>
      </c>
    </row>
    <row r="301" spans="1:5" ht="15.75">
      <c r="A301" s="192" t="s">
        <v>230</v>
      </c>
      <c r="B301" s="192"/>
      <c r="C301" s="192"/>
      <c r="D301" s="192"/>
      <c r="E301" s="192"/>
    </row>
    <row r="302" spans="1:5" ht="45" customHeight="1">
      <c r="A302" s="205" t="s">
        <v>352</v>
      </c>
      <c r="B302" s="206"/>
      <c r="C302" s="206"/>
      <c r="D302" s="206"/>
      <c r="E302" s="207"/>
    </row>
    <row r="303" spans="1:5">
      <c r="A303" s="91" t="s">
        <v>231</v>
      </c>
      <c r="B303" s="92" t="s">
        <v>163</v>
      </c>
      <c r="C303" s="92" t="s">
        <v>2</v>
      </c>
      <c r="D303" s="92" t="s">
        <v>232</v>
      </c>
      <c r="E303" s="106" t="s">
        <v>233</v>
      </c>
    </row>
    <row r="304" spans="1:5">
      <c r="A304" s="93" t="s">
        <v>279</v>
      </c>
      <c r="B304" s="94" t="s">
        <v>207</v>
      </c>
      <c r="C304" s="95">
        <f>0.6/6</f>
        <v>9.9999999999999992E-2</v>
      </c>
      <c r="D304" s="96">
        <v>140000</v>
      </c>
      <c r="E304" s="107">
        <f>ROUND(C304*D304,0)</f>
        <v>14000</v>
      </c>
    </row>
    <row r="305" spans="1:5">
      <c r="A305" s="93" t="s">
        <v>280</v>
      </c>
      <c r="B305" s="94" t="s">
        <v>207</v>
      </c>
      <c r="C305" s="95">
        <f>0.85/6</f>
        <v>0.14166666666666666</v>
      </c>
      <c r="D305" s="96">
        <v>140000</v>
      </c>
      <c r="E305" s="107">
        <f t="shared" ref="E305:E309" si="3">ROUND(C305*D305,0)</f>
        <v>19833</v>
      </c>
    </row>
    <row r="306" spans="1:5">
      <c r="A306" s="93" t="s">
        <v>281</v>
      </c>
      <c r="B306" s="94" t="s">
        <v>283</v>
      </c>
      <c r="C306" s="95">
        <v>0.77777777777777779</v>
      </c>
      <c r="D306" s="96">
        <v>29000</v>
      </c>
      <c r="E306" s="107">
        <f t="shared" si="3"/>
        <v>22556</v>
      </c>
    </row>
    <row r="307" spans="1:5">
      <c r="A307" s="93" t="s">
        <v>284</v>
      </c>
      <c r="B307" s="94" t="s">
        <v>237</v>
      </c>
      <c r="C307" s="95">
        <v>0.1</v>
      </c>
      <c r="D307" s="96">
        <v>4900</v>
      </c>
      <c r="E307" s="107">
        <f t="shared" si="3"/>
        <v>490</v>
      </c>
    </row>
    <row r="308" spans="1:5">
      <c r="A308" s="93" t="s">
        <v>236</v>
      </c>
      <c r="B308" s="94" t="s">
        <v>163</v>
      </c>
      <c r="C308" s="95">
        <v>0.5</v>
      </c>
      <c r="D308" s="96">
        <v>6690</v>
      </c>
      <c r="E308" s="107">
        <f t="shared" si="3"/>
        <v>3345</v>
      </c>
    </row>
    <row r="309" spans="1:5">
      <c r="A309" s="93" t="s">
        <v>286</v>
      </c>
      <c r="B309" s="94" t="s">
        <v>163</v>
      </c>
      <c r="C309" s="95">
        <v>0.01</v>
      </c>
      <c r="D309" s="96">
        <v>280000</v>
      </c>
      <c r="E309" s="107">
        <f t="shared" si="3"/>
        <v>2800</v>
      </c>
    </row>
    <row r="310" spans="1:5">
      <c r="A310" s="98"/>
      <c r="B310" s="99">
        <f>+E310/D320</f>
        <v>0.63024000000000002</v>
      </c>
      <c r="C310" s="97"/>
      <c r="D310" s="98" t="s">
        <v>239</v>
      </c>
      <c r="E310" s="108">
        <f>SUM(E304:E309)</f>
        <v>63024</v>
      </c>
    </row>
    <row r="311" spans="1:5">
      <c r="A311" s="91" t="s">
        <v>240</v>
      </c>
      <c r="B311" s="92" t="s">
        <v>163</v>
      </c>
      <c r="C311" s="92" t="s">
        <v>2</v>
      </c>
      <c r="D311" s="92" t="s">
        <v>232</v>
      </c>
      <c r="E311" s="106" t="s">
        <v>233</v>
      </c>
    </row>
    <row r="312" spans="1:5">
      <c r="A312" s="93" t="s">
        <v>250</v>
      </c>
      <c r="B312" s="94" t="s">
        <v>242</v>
      </c>
      <c r="C312" s="95">
        <v>0.144705</v>
      </c>
      <c r="D312" s="96">
        <v>228570</v>
      </c>
      <c r="E312" s="107">
        <f>ROUND(C312*D312,0)</f>
        <v>33075</v>
      </c>
    </row>
    <row r="313" spans="1:5">
      <c r="A313" s="98"/>
      <c r="B313" s="99">
        <f>+E313/D320</f>
        <v>0.33074999999999999</v>
      </c>
      <c r="C313" s="97"/>
      <c r="D313" s="98" t="s">
        <v>239</v>
      </c>
      <c r="E313" s="108">
        <f>+E312</f>
        <v>33075</v>
      </c>
    </row>
    <row r="314" spans="1:5">
      <c r="A314" s="91" t="s">
        <v>248</v>
      </c>
      <c r="B314" s="92" t="s">
        <v>163</v>
      </c>
      <c r="C314" s="92" t="s">
        <v>2</v>
      </c>
      <c r="D314" s="92" t="s">
        <v>232</v>
      </c>
      <c r="E314" s="106" t="s">
        <v>233</v>
      </c>
    </row>
    <row r="315" spans="1:5">
      <c r="A315" s="93" t="s">
        <v>243</v>
      </c>
      <c r="B315" s="94" t="s">
        <v>244</v>
      </c>
      <c r="C315" s="95">
        <v>0.05</v>
      </c>
      <c r="D315" s="96">
        <v>63024</v>
      </c>
      <c r="E315" s="107">
        <f>ROUND(C315*D315,0)</f>
        <v>3151</v>
      </c>
    </row>
    <row r="316" spans="1:5">
      <c r="A316" s="98"/>
      <c r="B316" s="99">
        <f>+E316/D320</f>
        <v>3.1510000000000003E-2</v>
      </c>
      <c r="C316" s="97"/>
      <c r="D316" s="98" t="s">
        <v>239</v>
      </c>
      <c r="E316" s="108">
        <f>SUM(E315:E315)</f>
        <v>3151</v>
      </c>
    </row>
    <row r="317" spans="1:5">
      <c r="A317" s="91" t="s">
        <v>249</v>
      </c>
      <c r="B317" s="92" t="s">
        <v>163</v>
      </c>
      <c r="C317" s="92" t="s">
        <v>2</v>
      </c>
      <c r="D317" s="92" t="s">
        <v>232</v>
      </c>
      <c r="E317" s="106" t="s">
        <v>233</v>
      </c>
    </row>
    <row r="318" spans="1:5">
      <c r="A318" s="93" t="s">
        <v>247</v>
      </c>
      <c r="B318" s="94" t="s">
        <v>207</v>
      </c>
      <c r="C318" s="95">
        <v>0.01</v>
      </c>
      <c r="D318" s="96">
        <v>75000</v>
      </c>
      <c r="E318" s="107">
        <f>ROUND(C318*D318,0)</f>
        <v>750</v>
      </c>
    </row>
    <row r="319" spans="1:5">
      <c r="A319" s="98"/>
      <c r="B319" s="99">
        <f>+E319/D320</f>
        <v>7.4999999999999997E-3</v>
      </c>
      <c r="C319" s="97"/>
      <c r="D319" s="98" t="s">
        <v>239</v>
      </c>
      <c r="E319" s="108">
        <f>SUM(E318:E318)</f>
        <v>750</v>
      </c>
    </row>
    <row r="320" spans="1:5">
      <c r="A320" s="193" t="s">
        <v>245</v>
      </c>
      <c r="B320" s="193"/>
      <c r="C320" s="193"/>
      <c r="D320" s="194">
        <v>100000</v>
      </c>
      <c r="E320" s="194"/>
    </row>
    <row r="322" spans="1:5" ht="20.25">
      <c r="A322" s="183" t="s">
        <v>246</v>
      </c>
      <c r="B322" s="184"/>
      <c r="C322" s="184"/>
      <c r="D322" s="184"/>
      <c r="E322" s="185"/>
    </row>
    <row r="323" spans="1:5">
      <c r="A323" s="186"/>
      <c r="B323" s="187"/>
      <c r="C323" s="188"/>
      <c r="D323" s="89" t="s">
        <v>229</v>
      </c>
      <c r="E323" s="104" t="s">
        <v>163</v>
      </c>
    </row>
    <row r="324" spans="1:5">
      <c r="A324" s="190"/>
      <c r="B324" s="191"/>
      <c r="C324" s="189"/>
      <c r="D324" s="90" t="s">
        <v>254</v>
      </c>
      <c r="E324" s="105" t="s">
        <v>207</v>
      </c>
    </row>
    <row r="325" spans="1:5" ht="15.75">
      <c r="A325" s="192" t="s">
        <v>230</v>
      </c>
      <c r="B325" s="192"/>
      <c r="C325" s="192"/>
      <c r="D325" s="192"/>
      <c r="E325" s="192"/>
    </row>
    <row r="326" spans="1:5" ht="45" customHeight="1">
      <c r="A326" s="205" t="s">
        <v>182</v>
      </c>
      <c r="B326" s="206"/>
      <c r="C326" s="206"/>
      <c r="D326" s="206"/>
      <c r="E326" s="207"/>
    </row>
    <row r="327" spans="1:5">
      <c r="A327" s="91" t="s">
        <v>231</v>
      </c>
      <c r="B327" s="92" t="s">
        <v>163</v>
      </c>
      <c r="C327" s="92" t="s">
        <v>2</v>
      </c>
      <c r="D327" s="92" t="s">
        <v>232</v>
      </c>
      <c r="E327" s="106" t="s">
        <v>233</v>
      </c>
    </row>
    <row r="328" spans="1:5">
      <c r="A328" s="93" t="s">
        <v>279</v>
      </c>
      <c r="B328" s="94" t="s">
        <v>207</v>
      </c>
      <c r="C328" s="95">
        <v>0.6</v>
      </c>
      <c r="D328" s="96">
        <v>140000</v>
      </c>
      <c r="E328" s="107">
        <f>ROUND(C328*D328,0)</f>
        <v>84000</v>
      </c>
    </row>
    <row r="329" spans="1:5">
      <c r="A329" s="93" t="s">
        <v>287</v>
      </c>
      <c r="B329" s="94" t="s">
        <v>207</v>
      </c>
      <c r="C329" s="95">
        <v>0.85</v>
      </c>
      <c r="D329" s="96">
        <v>200000</v>
      </c>
      <c r="E329" s="107">
        <f t="shared" ref="E329:E333" si="4">ROUND(C329*D329,0)</f>
        <v>170000</v>
      </c>
    </row>
    <row r="330" spans="1:5">
      <c r="A330" s="93" t="s">
        <v>281</v>
      </c>
      <c r="B330" s="94" t="s">
        <v>283</v>
      </c>
      <c r="C330" s="95">
        <v>7</v>
      </c>
      <c r="D330" s="96">
        <v>29000</v>
      </c>
      <c r="E330" s="107">
        <f t="shared" si="4"/>
        <v>203000</v>
      </c>
    </row>
    <row r="331" spans="1:5">
      <c r="A331" s="93" t="s">
        <v>284</v>
      </c>
      <c r="B331" s="94" t="s">
        <v>237</v>
      </c>
      <c r="C331" s="95">
        <v>0.1</v>
      </c>
      <c r="D331" s="96">
        <v>4900</v>
      </c>
      <c r="E331" s="107">
        <f t="shared" si="4"/>
        <v>490</v>
      </c>
    </row>
    <row r="332" spans="1:5">
      <c r="A332" s="93" t="s">
        <v>236</v>
      </c>
      <c r="B332" s="94" t="s">
        <v>163</v>
      </c>
      <c r="C332" s="95">
        <v>1</v>
      </c>
      <c r="D332" s="96">
        <v>6690</v>
      </c>
      <c r="E332" s="107">
        <f t="shared" si="4"/>
        <v>6690</v>
      </c>
    </row>
    <row r="333" spans="1:5">
      <c r="A333" s="93" t="s">
        <v>286</v>
      </c>
      <c r="B333" s="94" t="s">
        <v>163</v>
      </c>
      <c r="C333" s="95">
        <v>0.2</v>
      </c>
      <c r="D333" s="96">
        <v>280000</v>
      </c>
      <c r="E333" s="107">
        <f t="shared" si="4"/>
        <v>56000</v>
      </c>
    </row>
    <row r="334" spans="1:5">
      <c r="A334" s="98"/>
      <c r="B334" s="99">
        <f>+E334/D344</f>
        <v>0.86696666666666666</v>
      </c>
      <c r="C334" s="97"/>
      <c r="D334" s="98" t="s">
        <v>239</v>
      </c>
      <c r="E334" s="108">
        <f>SUM(E328:E333)</f>
        <v>520180</v>
      </c>
    </row>
    <row r="335" spans="1:5">
      <c r="A335" s="91" t="s">
        <v>240</v>
      </c>
      <c r="B335" s="92" t="s">
        <v>163</v>
      </c>
      <c r="C335" s="92" t="s">
        <v>2</v>
      </c>
      <c r="D335" s="92" t="s">
        <v>232</v>
      </c>
      <c r="E335" s="106" t="s">
        <v>233</v>
      </c>
    </row>
    <row r="336" spans="1:5">
      <c r="A336" s="93" t="s">
        <v>250</v>
      </c>
      <c r="B336" s="94" t="s">
        <v>242</v>
      </c>
      <c r="C336" s="95">
        <v>0.21901999999999999</v>
      </c>
      <c r="D336" s="96">
        <v>228570</v>
      </c>
      <c r="E336" s="107">
        <f>ROUND(C336*D336,0)</f>
        <v>50061</v>
      </c>
    </row>
    <row r="337" spans="1:5">
      <c r="A337" s="98"/>
      <c r="B337" s="99">
        <f>+E337/D344</f>
        <v>8.3434999999999995E-2</v>
      </c>
      <c r="C337" s="97"/>
      <c r="D337" s="98" t="s">
        <v>239</v>
      </c>
      <c r="E337" s="108">
        <f>+E336</f>
        <v>50061</v>
      </c>
    </row>
    <row r="338" spans="1:5">
      <c r="A338" s="91" t="s">
        <v>248</v>
      </c>
      <c r="B338" s="92" t="s">
        <v>163</v>
      </c>
      <c r="C338" s="92" t="s">
        <v>2</v>
      </c>
      <c r="D338" s="92" t="s">
        <v>232</v>
      </c>
      <c r="E338" s="106" t="s">
        <v>233</v>
      </c>
    </row>
    <row r="339" spans="1:5">
      <c r="A339" s="93" t="s">
        <v>243</v>
      </c>
      <c r="B339" s="94" t="s">
        <v>244</v>
      </c>
      <c r="C339" s="95">
        <v>0.05</v>
      </c>
      <c r="D339" s="96">
        <v>520180</v>
      </c>
      <c r="E339" s="107">
        <f>ROUND(C339*D339,0)</f>
        <v>26009</v>
      </c>
    </row>
    <row r="340" spans="1:5">
      <c r="A340" s="98"/>
      <c r="B340" s="99">
        <f>+E340/D344</f>
        <v>4.3348333333333336E-2</v>
      </c>
      <c r="C340" s="97"/>
      <c r="D340" s="98" t="s">
        <v>239</v>
      </c>
      <c r="E340" s="108">
        <f>SUM(E339:E339)</f>
        <v>26009</v>
      </c>
    </row>
    <row r="341" spans="1:5">
      <c r="A341" s="91" t="s">
        <v>249</v>
      </c>
      <c r="B341" s="92" t="s">
        <v>163</v>
      </c>
      <c r="C341" s="92" t="s">
        <v>2</v>
      </c>
      <c r="D341" s="92" t="s">
        <v>232</v>
      </c>
      <c r="E341" s="106" t="s">
        <v>233</v>
      </c>
    </row>
    <row r="342" spans="1:5">
      <c r="A342" s="93" t="s">
        <v>247</v>
      </c>
      <c r="B342" s="94" t="s">
        <v>207</v>
      </c>
      <c r="C342" s="95">
        <v>0.05</v>
      </c>
      <c r="D342" s="96">
        <v>75000</v>
      </c>
      <c r="E342" s="107">
        <f>ROUND(C342*D342,0)</f>
        <v>3750</v>
      </c>
    </row>
    <row r="343" spans="1:5">
      <c r="A343" s="98"/>
      <c r="B343" s="99">
        <f>+E343/D344</f>
        <v>6.2500000000000003E-3</v>
      </c>
      <c r="C343" s="97"/>
      <c r="D343" s="98" t="s">
        <v>239</v>
      </c>
      <c r="E343" s="108">
        <f>SUM(E342:E342)</f>
        <v>3750</v>
      </c>
    </row>
    <row r="344" spans="1:5">
      <c r="A344" s="193" t="s">
        <v>245</v>
      </c>
      <c r="B344" s="193"/>
      <c r="C344" s="193"/>
      <c r="D344" s="194">
        <v>600000</v>
      </c>
      <c r="E344" s="194"/>
    </row>
    <row r="346" spans="1:5" ht="20.25">
      <c r="A346" s="183" t="s">
        <v>246</v>
      </c>
      <c r="B346" s="184"/>
      <c r="C346" s="184"/>
      <c r="D346" s="184"/>
      <c r="E346" s="185"/>
    </row>
    <row r="347" spans="1:5">
      <c r="A347" s="186"/>
      <c r="B347" s="187"/>
      <c r="C347" s="188"/>
      <c r="D347" s="89" t="s">
        <v>229</v>
      </c>
      <c r="E347" s="104" t="s">
        <v>163</v>
      </c>
    </row>
    <row r="348" spans="1:5">
      <c r="A348" s="190"/>
      <c r="B348" s="191"/>
      <c r="C348" s="189"/>
      <c r="D348" s="90" t="s">
        <v>255</v>
      </c>
      <c r="E348" s="105" t="s">
        <v>163</v>
      </c>
    </row>
    <row r="349" spans="1:5" ht="15.75">
      <c r="A349" s="192" t="s">
        <v>230</v>
      </c>
      <c r="B349" s="192"/>
      <c r="C349" s="192"/>
      <c r="D349" s="192"/>
      <c r="E349" s="192"/>
    </row>
    <row r="350" spans="1:5" ht="44.25" customHeight="1">
      <c r="A350" s="205" t="s">
        <v>288</v>
      </c>
      <c r="B350" s="206"/>
      <c r="C350" s="206"/>
      <c r="D350" s="206"/>
      <c r="E350" s="207"/>
    </row>
    <row r="351" spans="1:5">
      <c r="A351" s="91" t="s">
        <v>231</v>
      </c>
      <c r="B351" s="92" t="s">
        <v>163</v>
      </c>
      <c r="C351" s="92" t="s">
        <v>2</v>
      </c>
      <c r="D351" s="92" t="s">
        <v>232</v>
      </c>
      <c r="E351" s="106" t="s">
        <v>233</v>
      </c>
    </row>
    <row r="352" spans="1:5">
      <c r="A352" s="93" t="s">
        <v>289</v>
      </c>
      <c r="B352" s="94" t="s">
        <v>209</v>
      </c>
      <c r="C352" s="95">
        <v>0.45</v>
      </c>
      <c r="D352" s="96">
        <v>3004</v>
      </c>
      <c r="E352" s="107">
        <f>ROUND(C352*D352,0)</f>
        <v>1352</v>
      </c>
    </row>
    <row r="353" spans="1:5" ht="25.5">
      <c r="A353" s="93" t="s">
        <v>290</v>
      </c>
      <c r="B353" s="94" t="s">
        <v>291</v>
      </c>
      <c r="C353" s="95">
        <v>0.03</v>
      </c>
      <c r="D353" s="96">
        <v>236613</v>
      </c>
      <c r="E353" s="107">
        <f t="shared" ref="E353" si="5">ROUND(C353*D353,0)</f>
        <v>7098</v>
      </c>
    </row>
    <row r="354" spans="1:5">
      <c r="A354" s="98"/>
      <c r="B354" s="99">
        <f>+E354/D364</f>
        <v>0.56333333333333335</v>
      </c>
      <c r="C354" s="97"/>
      <c r="D354" s="98" t="s">
        <v>239</v>
      </c>
      <c r="E354" s="108">
        <f>SUM(E352:E353)</f>
        <v>8450</v>
      </c>
    </row>
    <row r="355" spans="1:5">
      <c r="A355" s="91" t="s">
        <v>240</v>
      </c>
      <c r="B355" s="92" t="s">
        <v>163</v>
      </c>
      <c r="C355" s="92" t="s">
        <v>2</v>
      </c>
      <c r="D355" s="92" t="s">
        <v>232</v>
      </c>
      <c r="E355" s="106" t="s">
        <v>233</v>
      </c>
    </row>
    <row r="356" spans="1:5">
      <c r="A356" s="93" t="s">
        <v>292</v>
      </c>
      <c r="B356" s="94" t="s">
        <v>242</v>
      </c>
      <c r="C356" s="95">
        <v>3.1320000000000001E-2</v>
      </c>
      <c r="D356" s="96">
        <v>171670</v>
      </c>
      <c r="E356" s="107">
        <f>ROUND(C356*D356,0)</f>
        <v>5377</v>
      </c>
    </row>
    <row r="357" spans="1:5">
      <c r="A357" s="98"/>
      <c r="B357" s="99">
        <f>+E357/D364</f>
        <v>0.35846666666666666</v>
      </c>
      <c r="C357" s="97"/>
      <c r="D357" s="98" t="s">
        <v>239</v>
      </c>
      <c r="E357" s="108">
        <f>+E356</f>
        <v>5377</v>
      </c>
    </row>
    <row r="358" spans="1:5">
      <c r="A358" s="91" t="s">
        <v>248</v>
      </c>
      <c r="B358" s="92" t="s">
        <v>163</v>
      </c>
      <c r="C358" s="92" t="s">
        <v>2</v>
      </c>
      <c r="D358" s="92" t="s">
        <v>232</v>
      </c>
      <c r="E358" s="106" t="s">
        <v>233</v>
      </c>
    </row>
    <row r="359" spans="1:5">
      <c r="A359" s="93" t="s">
        <v>243</v>
      </c>
      <c r="B359" s="94" t="s">
        <v>244</v>
      </c>
      <c r="C359" s="95">
        <v>0.05</v>
      </c>
      <c r="D359" s="96">
        <v>8450</v>
      </c>
      <c r="E359" s="107">
        <f>ROUND(C359*D359,0)</f>
        <v>423</v>
      </c>
    </row>
    <row r="360" spans="1:5">
      <c r="A360" s="98"/>
      <c r="B360" s="99">
        <f>+E360/D364</f>
        <v>2.8199999999999999E-2</v>
      </c>
      <c r="C360" s="97"/>
      <c r="D360" s="98" t="s">
        <v>239</v>
      </c>
      <c r="E360" s="108">
        <f>SUM(E359:E359)</f>
        <v>423</v>
      </c>
    </row>
    <row r="361" spans="1:5">
      <c r="A361" s="91" t="s">
        <v>249</v>
      </c>
      <c r="B361" s="92" t="s">
        <v>163</v>
      </c>
      <c r="C361" s="92" t="s">
        <v>2</v>
      </c>
      <c r="D361" s="92" t="s">
        <v>232</v>
      </c>
      <c r="E361" s="106" t="s">
        <v>233</v>
      </c>
    </row>
    <row r="362" spans="1:5">
      <c r="A362" s="93" t="s">
        <v>247</v>
      </c>
      <c r="B362" s="94" t="s">
        <v>207</v>
      </c>
      <c r="C362" s="95">
        <v>0.01</v>
      </c>
      <c r="D362" s="96">
        <v>75000</v>
      </c>
      <c r="E362" s="107">
        <f>ROUND(C362*D362,0)</f>
        <v>750</v>
      </c>
    </row>
    <row r="363" spans="1:5">
      <c r="A363" s="98"/>
      <c r="B363" s="99">
        <f>+E363/D364</f>
        <v>0.05</v>
      </c>
      <c r="C363" s="97"/>
      <c r="D363" s="98" t="s">
        <v>239</v>
      </c>
      <c r="E363" s="108">
        <f>SUM(E362:E362)</f>
        <v>750</v>
      </c>
    </row>
    <row r="364" spans="1:5">
      <c r="A364" s="193" t="s">
        <v>245</v>
      </c>
      <c r="B364" s="193"/>
      <c r="C364" s="193"/>
      <c r="D364" s="194">
        <v>15000</v>
      </c>
      <c r="E364" s="194"/>
    </row>
    <row r="366" spans="1:5" ht="20.25">
      <c r="A366" s="183" t="s">
        <v>246</v>
      </c>
      <c r="B366" s="184"/>
      <c r="C366" s="184"/>
      <c r="D366" s="184"/>
      <c r="E366" s="185"/>
    </row>
    <row r="367" spans="1:5">
      <c r="A367" s="186"/>
      <c r="B367" s="187"/>
      <c r="C367" s="188"/>
      <c r="D367" s="89" t="s">
        <v>229</v>
      </c>
      <c r="E367" s="104" t="s">
        <v>163</v>
      </c>
    </row>
    <row r="368" spans="1:5">
      <c r="A368" s="190"/>
      <c r="B368" s="191"/>
      <c r="C368" s="189"/>
      <c r="D368" s="90" t="s">
        <v>256</v>
      </c>
      <c r="E368" s="105" t="s">
        <v>208</v>
      </c>
    </row>
    <row r="369" spans="1:5" ht="15.75">
      <c r="A369" s="192" t="s">
        <v>230</v>
      </c>
      <c r="B369" s="192"/>
      <c r="C369" s="192"/>
      <c r="D369" s="192"/>
      <c r="E369" s="192"/>
    </row>
    <row r="370" spans="1:5" ht="45.75" customHeight="1">
      <c r="A370" s="205" t="s">
        <v>181</v>
      </c>
      <c r="B370" s="206"/>
      <c r="C370" s="206"/>
      <c r="D370" s="206"/>
      <c r="E370" s="207"/>
    </row>
    <row r="371" spans="1:5">
      <c r="A371" s="91" t="s">
        <v>231</v>
      </c>
      <c r="B371" s="92" t="s">
        <v>163</v>
      </c>
      <c r="C371" s="92" t="s">
        <v>2</v>
      </c>
      <c r="D371" s="92" t="s">
        <v>232</v>
      </c>
      <c r="E371" s="106" t="s">
        <v>233</v>
      </c>
    </row>
    <row r="372" spans="1:5">
      <c r="A372" s="93" t="s">
        <v>279</v>
      </c>
      <c r="B372" s="94" t="s">
        <v>207</v>
      </c>
      <c r="C372" s="95">
        <v>0.2</v>
      </c>
      <c r="D372" s="96">
        <v>140000</v>
      </c>
      <c r="E372" s="107">
        <f>ROUND(C372*D372,0)</f>
        <v>28000</v>
      </c>
    </row>
    <row r="373" spans="1:5">
      <c r="A373" s="93" t="s">
        <v>287</v>
      </c>
      <c r="B373" s="94" t="s">
        <v>207</v>
      </c>
      <c r="C373" s="95">
        <v>0.1</v>
      </c>
      <c r="D373" s="96">
        <v>200000</v>
      </c>
      <c r="E373" s="107">
        <f t="shared" ref="E373:E377" si="6">ROUND(C373*D373,0)</f>
        <v>20000</v>
      </c>
    </row>
    <row r="374" spans="1:5">
      <c r="A374" s="93" t="s">
        <v>281</v>
      </c>
      <c r="B374" s="94" t="s">
        <v>283</v>
      </c>
      <c r="C374" s="95">
        <v>1</v>
      </c>
      <c r="D374" s="96">
        <v>29000</v>
      </c>
      <c r="E374" s="107">
        <f t="shared" si="6"/>
        <v>29000</v>
      </c>
    </row>
    <row r="375" spans="1:5">
      <c r="A375" s="93" t="s">
        <v>284</v>
      </c>
      <c r="B375" s="94" t="s">
        <v>237</v>
      </c>
      <c r="C375" s="95">
        <v>0.1</v>
      </c>
      <c r="D375" s="96">
        <v>4900</v>
      </c>
      <c r="E375" s="107">
        <f t="shared" si="6"/>
        <v>490</v>
      </c>
    </row>
    <row r="376" spans="1:5">
      <c r="A376" s="93" t="s">
        <v>236</v>
      </c>
      <c r="B376" s="94" t="s">
        <v>163</v>
      </c>
      <c r="C376" s="95">
        <v>1</v>
      </c>
      <c r="D376" s="96">
        <v>6690</v>
      </c>
      <c r="E376" s="107">
        <f t="shared" si="6"/>
        <v>6690</v>
      </c>
    </row>
    <row r="377" spans="1:5">
      <c r="A377" s="93" t="s">
        <v>286</v>
      </c>
      <c r="B377" s="94" t="s">
        <v>163</v>
      </c>
      <c r="C377" s="95">
        <v>0.15</v>
      </c>
      <c r="D377" s="96">
        <v>280000</v>
      </c>
      <c r="E377" s="107">
        <f t="shared" si="6"/>
        <v>42000</v>
      </c>
    </row>
    <row r="378" spans="1:5">
      <c r="A378" s="93" t="s">
        <v>293</v>
      </c>
      <c r="B378" s="94" t="s">
        <v>205</v>
      </c>
      <c r="C378" s="95">
        <v>0.15</v>
      </c>
      <c r="D378" s="96">
        <v>125000</v>
      </c>
      <c r="E378" s="107">
        <f t="shared" ref="E378" si="7">ROUND(C378*D378,0)</f>
        <v>18750</v>
      </c>
    </row>
    <row r="379" spans="1:5">
      <c r="A379" s="98"/>
      <c r="B379" s="99">
        <f>+E379/D389</f>
        <v>0.76278947368421057</v>
      </c>
      <c r="C379" s="97"/>
      <c r="D379" s="98" t="s">
        <v>239</v>
      </c>
      <c r="E379" s="108">
        <f>SUM(E372:E378)</f>
        <v>144930</v>
      </c>
    </row>
    <row r="380" spans="1:5">
      <c r="A380" s="91" t="s">
        <v>240</v>
      </c>
      <c r="B380" s="92" t="s">
        <v>163</v>
      </c>
      <c r="C380" s="92" t="s">
        <v>2</v>
      </c>
      <c r="D380" s="92" t="s">
        <v>232</v>
      </c>
      <c r="E380" s="106" t="s">
        <v>233</v>
      </c>
    </row>
    <row r="381" spans="1:5">
      <c r="A381" s="93" t="s">
        <v>250</v>
      </c>
      <c r="B381" s="94" t="s">
        <v>242</v>
      </c>
      <c r="C381" s="95">
        <v>0.16219500000000001</v>
      </c>
      <c r="D381" s="96">
        <v>228570</v>
      </c>
      <c r="E381" s="107">
        <f>ROUND(C381*D381,0)</f>
        <v>37073</v>
      </c>
    </row>
    <row r="382" spans="1:5">
      <c r="A382" s="98"/>
      <c r="B382" s="99">
        <f>+E382/D389</f>
        <v>0.19512105263157895</v>
      </c>
      <c r="C382" s="97"/>
      <c r="D382" s="98" t="s">
        <v>239</v>
      </c>
      <c r="E382" s="108">
        <f>+E381</f>
        <v>37073</v>
      </c>
    </row>
    <row r="383" spans="1:5">
      <c r="A383" s="91" t="s">
        <v>248</v>
      </c>
      <c r="B383" s="92" t="s">
        <v>163</v>
      </c>
      <c r="C383" s="92" t="s">
        <v>2</v>
      </c>
      <c r="D383" s="92" t="s">
        <v>232</v>
      </c>
      <c r="E383" s="106" t="s">
        <v>233</v>
      </c>
    </row>
    <row r="384" spans="1:5">
      <c r="A384" s="93" t="s">
        <v>243</v>
      </c>
      <c r="B384" s="94" t="s">
        <v>244</v>
      </c>
      <c r="C384" s="95">
        <v>0.05</v>
      </c>
      <c r="D384" s="96">
        <v>144930</v>
      </c>
      <c r="E384" s="107">
        <f>ROUND(C384*D384,0)</f>
        <v>7247</v>
      </c>
    </row>
    <row r="385" spans="1:5">
      <c r="A385" s="98"/>
      <c r="B385" s="99">
        <f>+E385/D389</f>
        <v>3.8142105263157894E-2</v>
      </c>
      <c r="C385" s="97"/>
      <c r="D385" s="98" t="s">
        <v>239</v>
      </c>
      <c r="E385" s="108">
        <f>SUM(E384:E384)</f>
        <v>7247</v>
      </c>
    </row>
    <row r="386" spans="1:5">
      <c r="A386" s="91" t="s">
        <v>249</v>
      </c>
      <c r="B386" s="92" t="s">
        <v>163</v>
      </c>
      <c r="C386" s="92" t="s">
        <v>2</v>
      </c>
      <c r="D386" s="92" t="s">
        <v>232</v>
      </c>
      <c r="E386" s="106" t="s">
        <v>233</v>
      </c>
    </row>
    <row r="387" spans="1:5">
      <c r="A387" s="93" t="s">
        <v>247</v>
      </c>
      <c r="B387" s="94" t="s">
        <v>207</v>
      </c>
      <c r="C387" s="95">
        <v>0.01</v>
      </c>
      <c r="D387" s="96">
        <v>75000</v>
      </c>
      <c r="E387" s="107">
        <f>ROUND(C387*D387,0)</f>
        <v>750</v>
      </c>
    </row>
    <row r="388" spans="1:5">
      <c r="A388" s="98"/>
      <c r="B388" s="99">
        <f>+E388/D389</f>
        <v>3.9473684210526317E-3</v>
      </c>
      <c r="C388" s="97"/>
      <c r="D388" s="98" t="s">
        <v>239</v>
      </c>
      <c r="E388" s="108">
        <f>SUM(E387:E387)</f>
        <v>750</v>
      </c>
    </row>
    <row r="389" spans="1:5">
      <c r="A389" s="193" t="s">
        <v>245</v>
      </c>
      <c r="B389" s="193"/>
      <c r="C389" s="193"/>
      <c r="D389" s="194">
        <v>190000</v>
      </c>
      <c r="E389" s="194"/>
    </row>
    <row r="391" spans="1:5" ht="20.25">
      <c r="A391" s="183" t="s">
        <v>246</v>
      </c>
      <c r="B391" s="184"/>
      <c r="C391" s="184"/>
      <c r="D391" s="184"/>
      <c r="E391" s="185"/>
    </row>
    <row r="392" spans="1:5">
      <c r="A392" s="186"/>
      <c r="B392" s="187"/>
      <c r="C392" s="188"/>
      <c r="D392" s="89" t="s">
        <v>229</v>
      </c>
      <c r="E392" s="104" t="s">
        <v>163</v>
      </c>
    </row>
    <row r="393" spans="1:5">
      <c r="A393" s="190"/>
      <c r="B393" s="191"/>
      <c r="C393" s="189"/>
      <c r="D393" s="90" t="s">
        <v>257</v>
      </c>
      <c r="E393" s="105" t="s">
        <v>208</v>
      </c>
    </row>
    <row r="394" spans="1:5" ht="15.75">
      <c r="A394" s="192" t="s">
        <v>230</v>
      </c>
      <c r="B394" s="192"/>
      <c r="C394" s="192"/>
      <c r="D394" s="192"/>
      <c r="E394" s="192"/>
    </row>
    <row r="395" spans="1:5">
      <c r="A395" s="205" t="s">
        <v>225</v>
      </c>
      <c r="B395" s="206"/>
      <c r="C395" s="206"/>
      <c r="D395" s="206"/>
      <c r="E395" s="207"/>
    </row>
    <row r="396" spans="1:5">
      <c r="A396" s="91" t="s">
        <v>231</v>
      </c>
      <c r="B396" s="92" t="s">
        <v>163</v>
      </c>
      <c r="C396" s="92" t="s">
        <v>2</v>
      </c>
      <c r="D396" s="92" t="s">
        <v>232</v>
      </c>
      <c r="E396" s="106" t="s">
        <v>233</v>
      </c>
    </row>
    <row r="397" spans="1:5">
      <c r="A397" s="93" t="s">
        <v>279</v>
      </c>
      <c r="B397" s="94" t="s">
        <v>207</v>
      </c>
      <c r="C397" s="95">
        <v>0.1</v>
      </c>
      <c r="D397" s="96">
        <v>140000</v>
      </c>
      <c r="E397" s="107">
        <f>ROUND(C397*D397,0)</f>
        <v>14000</v>
      </c>
    </row>
    <row r="398" spans="1:5">
      <c r="A398" s="93" t="s">
        <v>287</v>
      </c>
      <c r="B398" s="94" t="s">
        <v>207</v>
      </c>
      <c r="C398" s="95">
        <v>0.05</v>
      </c>
      <c r="D398" s="96">
        <v>200000</v>
      </c>
      <c r="E398" s="107">
        <f t="shared" ref="E398:E402" si="8">ROUND(C398*D398,0)</f>
        <v>10000</v>
      </c>
    </row>
    <row r="399" spans="1:5">
      <c r="A399" s="93" t="s">
        <v>281</v>
      </c>
      <c r="B399" s="94" t="s">
        <v>283</v>
      </c>
      <c r="C399" s="95">
        <v>0.1</v>
      </c>
      <c r="D399" s="96">
        <v>29000</v>
      </c>
      <c r="E399" s="107">
        <f t="shared" si="8"/>
        <v>2900</v>
      </c>
    </row>
    <row r="400" spans="1:5">
      <c r="A400" s="93" t="s">
        <v>284</v>
      </c>
      <c r="B400" s="94" t="s">
        <v>237</v>
      </c>
      <c r="C400" s="95">
        <v>0.1</v>
      </c>
      <c r="D400" s="96">
        <v>4900</v>
      </c>
      <c r="E400" s="107">
        <f t="shared" si="8"/>
        <v>490</v>
      </c>
    </row>
    <row r="401" spans="1:5">
      <c r="A401" s="93" t="s">
        <v>236</v>
      </c>
      <c r="B401" s="94" t="s">
        <v>163</v>
      </c>
      <c r="C401" s="95">
        <v>0.5</v>
      </c>
      <c r="D401" s="96">
        <v>6690</v>
      </c>
      <c r="E401" s="107">
        <f t="shared" si="8"/>
        <v>3345</v>
      </c>
    </row>
    <row r="402" spans="1:5">
      <c r="A402" s="93" t="s">
        <v>286</v>
      </c>
      <c r="B402" s="94" t="s">
        <v>163</v>
      </c>
      <c r="C402" s="95">
        <v>0.1</v>
      </c>
      <c r="D402" s="96">
        <v>280000</v>
      </c>
      <c r="E402" s="107">
        <f t="shared" si="8"/>
        <v>28000</v>
      </c>
    </row>
    <row r="403" spans="1:5">
      <c r="A403" s="98"/>
      <c r="B403" s="99">
        <f>+E403/D413</f>
        <v>0.65261111111111114</v>
      </c>
      <c r="C403" s="97"/>
      <c r="D403" s="98" t="s">
        <v>239</v>
      </c>
      <c r="E403" s="108">
        <f>SUM(E397:E402)</f>
        <v>58735</v>
      </c>
    </row>
    <row r="404" spans="1:5">
      <c r="A404" s="91" t="s">
        <v>240</v>
      </c>
      <c r="B404" s="92" t="s">
        <v>163</v>
      </c>
      <c r="C404" s="92" t="s">
        <v>2</v>
      </c>
      <c r="D404" s="92" t="s">
        <v>232</v>
      </c>
      <c r="E404" s="106" t="s">
        <v>233</v>
      </c>
    </row>
    <row r="405" spans="1:5">
      <c r="A405" s="93" t="s">
        <v>250</v>
      </c>
      <c r="B405" s="94" t="s">
        <v>242</v>
      </c>
      <c r="C405" s="95">
        <v>0.121641</v>
      </c>
      <c r="D405" s="96">
        <v>228570</v>
      </c>
      <c r="E405" s="107">
        <f>ROUND(C405*D405,0)</f>
        <v>27803</v>
      </c>
    </row>
    <row r="406" spans="1:5">
      <c r="A406" s="98"/>
      <c r="B406" s="99">
        <f>+E406/D413</f>
        <v>0.30892222222222221</v>
      </c>
      <c r="C406" s="97"/>
      <c r="D406" s="98" t="s">
        <v>239</v>
      </c>
      <c r="E406" s="108">
        <f>+E405</f>
        <v>27803</v>
      </c>
    </row>
    <row r="407" spans="1:5">
      <c r="A407" s="91" t="s">
        <v>248</v>
      </c>
      <c r="B407" s="92" t="s">
        <v>163</v>
      </c>
      <c r="C407" s="92" t="s">
        <v>2</v>
      </c>
      <c r="D407" s="92" t="s">
        <v>232</v>
      </c>
      <c r="E407" s="106" t="s">
        <v>233</v>
      </c>
    </row>
    <row r="408" spans="1:5">
      <c r="A408" s="93" t="s">
        <v>243</v>
      </c>
      <c r="B408" s="94" t="s">
        <v>244</v>
      </c>
      <c r="C408" s="95">
        <v>0.05</v>
      </c>
      <c r="D408" s="96">
        <v>58735</v>
      </c>
      <c r="E408" s="107">
        <f>ROUND(C408*D408,0)</f>
        <v>2937</v>
      </c>
    </row>
    <row r="409" spans="1:5">
      <c r="A409" s="98"/>
      <c r="B409" s="99">
        <f>+E409/D413</f>
        <v>3.2633333333333334E-2</v>
      </c>
      <c r="C409" s="97"/>
      <c r="D409" s="98" t="s">
        <v>239</v>
      </c>
      <c r="E409" s="108">
        <f>SUM(E408:E408)</f>
        <v>2937</v>
      </c>
    </row>
    <row r="410" spans="1:5">
      <c r="A410" s="91" t="s">
        <v>249</v>
      </c>
      <c r="B410" s="92" t="s">
        <v>163</v>
      </c>
      <c r="C410" s="92" t="s">
        <v>2</v>
      </c>
      <c r="D410" s="92" t="s">
        <v>232</v>
      </c>
      <c r="E410" s="106" t="s">
        <v>233</v>
      </c>
    </row>
    <row r="411" spans="1:5">
      <c r="A411" s="93" t="s">
        <v>247</v>
      </c>
      <c r="B411" s="94" t="s">
        <v>207</v>
      </c>
      <c r="C411" s="95">
        <v>7.0000000000000001E-3</v>
      </c>
      <c r="D411" s="96">
        <v>75000</v>
      </c>
      <c r="E411" s="107">
        <f>ROUND(C411*D411,0)</f>
        <v>525</v>
      </c>
    </row>
    <row r="412" spans="1:5">
      <c r="A412" s="98"/>
      <c r="B412" s="99">
        <f>+E412/D413</f>
        <v>5.8333333333333336E-3</v>
      </c>
      <c r="C412" s="97"/>
      <c r="D412" s="98" t="s">
        <v>239</v>
      </c>
      <c r="E412" s="108">
        <f>SUM(E411:E411)</f>
        <v>525</v>
      </c>
    </row>
    <row r="413" spans="1:5">
      <c r="A413" s="193" t="s">
        <v>245</v>
      </c>
      <c r="B413" s="193"/>
      <c r="C413" s="193"/>
      <c r="D413" s="194">
        <v>90000</v>
      </c>
      <c r="E413" s="194"/>
    </row>
    <row r="415" spans="1:5" ht="20.25">
      <c r="A415" s="183" t="s">
        <v>246</v>
      </c>
      <c r="B415" s="184"/>
      <c r="C415" s="184"/>
      <c r="D415" s="184"/>
      <c r="E415" s="185"/>
    </row>
    <row r="416" spans="1:5">
      <c r="A416" s="186"/>
      <c r="B416" s="187"/>
      <c r="C416" s="188"/>
      <c r="D416" s="89" t="s">
        <v>229</v>
      </c>
      <c r="E416" s="104" t="s">
        <v>163</v>
      </c>
    </row>
    <row r="417" spans="1:5">
      <c r="A417" s="190"/>
      <c r="B417" s="191"/>
      <c r="C417" s="189"/>
      <c r="D417" s="90" t="s">
        <v>150</v>
      </c>
      <c r="E417" s="105" t="s">
        <v>209</v>
      </c>
    </row>
    <row r="418" spans="1:5" ht="15.75">
      <c r="A418" s="192" t="s">
        <v>230</v>
      </c>
      <c r="B418" s="192"/>
      <c r="C418" s="192"/>
      <c r="D418" s="192"/>
      <c r="E418" s="192"/>
    </row>
    <row r="419" spans="1:5" ht="33" customHeight="1">
      <c r="A419" s="205" t="s">
        <v>183</v>
      </c>
      <c r="B419" s="206"/>
      <c r="C419" s="206"/>
      <c r="D419" s="206"/>
      <c r="E419" s="207"/>
    </row>
    <row r="420" spans="1:5">
      <c r="A420" s="91" t="s">
        <v>231</v>
      </c>
      <c r="B420" s="92" t="s">
        <v>163</v>
      </c>
      <c r="C420" s="92" t="s">
        <v>2</v>
      </c>
      <c r="D420" s="92" t="s">
        <v>232</v>
      </c>
      <c r="E420" s="106" t="s">
        <v>233</v>
      </c>
    </row>
    <row r="421" spans="1:5">
      <c r="A421" s="93" t="s">
        <v>289</v>
      </c>
      <c r="B421" s="94" t="s">
        <v>209</v>
      </c>
      <c r="C421" s="95">
        <v>1.05</v>
      </c>
      <c r="D421" s="96">
        <v>5000</v>
      </c>
      <c r="E421" s="107">
        <f>ROUND(C421*D421,0)</f>
        <v>5250</v>
      </c>
    </row>
    <row r="422" spans="1:5">
      <c r="A422" s="93" t="s">
        <v>294</v>
      </c>
      <c r="B422" s="94" t="s">
        <v>209</v>
      </c>
      <c r="C422" s="95">
        <v>0.04</v>
      </c>
      <c r="D422" s="96">
        <v>8290</v>
      </c>
      <c r="E422" s="107">
        <f t="shared" ref="E422" si="9">ROUND(C422*D422,0)</f>
        <v>332</v>
      </c>
    </row>
    <row r="423" spans="1:5">
      <c r="A423" s="98"/>
      <c r="B423" s="99">
        <f>+E423/D433</f>
        <v>0.69774999999999998</v>
      </c>
      <c r="C423" s="97"/>
      <c r="D423" s="98" t="s">
        <v>239</v>
      </c>
      <c r="E423" s="108">
        <f>SUM(E421:E422)</f>
        <v>5582</v>
      </c>
    </row>
    <row r="424" spans="1:5">
      <c r="A424" s="91" t="s">
        <v>240</v>
      </c>
      <c r="B424" s="92" t="s">
        <v>163</v>
      </c>
      <c r="C424" s="92" t="s">
        <v>2</v>
      </c>
      <c r="D424" s="92" t="s">
        <v>232</v>
      </c>
      <c r="E424" s="106" t="s">
        <v>233</v>
      </c>
    </row>
    <row r="425" spans="1:5">
      <c r="A425" s="93" t="s">
        <v>295</v>
      </c>
      <c r="B425" s="94" t="s">
        <v>242</v>
      </c>
      <c r="C425" s="95">
        <v>1.0272999999999999E-2</v>
      </c>
      <c r="D425" s="96">
        <v>171670</v>
      </c>
      <c r="E425" s="107">
        <f>ROUND(C425*D425,0)</f>
        <v>1764</v>
      </c>
    </row>
    <row r="426" spans="1:5">
      <c r="A426" s="98"/>
      <c r="B426" s="99">
        <f>+E426/D433</f>
        <v>0.2205</v>
      </c>
      <c r="C426" s="97"/>
      <c r="D426" s="98" t="s">
        <v>239</v>
      </c>
      <c r="E426" s="108">
        <f>+E425</f>
        <v>1764</v>
      </c>
    </row>
    <row r="427" spans="1:5">
      <c r="A427" s="91" t="s">
        <v>248</v>
      </c>
      <c r="B427" s="92" t="s">
        <v>163</v>
      </c>
      <c r="C427" s="92" t="s">
        <v>2</v>
      </c>
      <c r="D427" s="92" t="s">
        <v>232</v>
      </c>
      <c r="E427" s="106" t="s">
        <v>233</v>
      </c>
    </row>
    <row r="428" spans="1:5">
      <c r="A428" s="93" t="s">
        <v>243</v>
      </c>
      <c r="B428" s="94" t="s">
        <v>244</v>
      </c>
      <c r="C428" s="95">
        <v>0.05</v>
      </c>
      <c r="D428" s="96">
        <v>5582</v>
      </c>
      <c r="E428" s="107">
        <f>ROUND(C428*D428,0)</f>
        <v>279</v>
      </c>
    </row>
    <row r="429" spans="1:5">
      <c r="A429" s="98"/>
      <c r="B429" s="99">
        <f>+E429/D433</f>
        <v>3.4875000000000003E-2</v>
      </c>
      <c r="C429" s="97"/>
      <c r="D429" s="98" t="s">
        <v>239</v>
      </c>
      <c r="E429" s="108">
        <f>SUM(E428:E428)</f>
        <v>279</v>
      </c>
    </row>
    <row r="430" spans="1:5">
      <c r="A430" s="91" t="s">
        <v>249</v>
      </c>
      <c r="B430" s="92" t="s">
        <v>163</v>
      </c>
      <c r="C430" s="92" t="s">
        <v>2</v>
      </c>
      <c r="D430" s="92" t="s">
        <v>232</v>
      </c>
      <c r="E430" s="106" t="s">
        <v>233</v>
      </c>
    </row>
    <row r="431" spans="1:5">
      <c r="A431" s="93" t="s">
        <v>296</v>
      </c>
      <c r="B431" s="94" t="s">
        <v>209</v>
      </c>
      <c r="C431" s="95">
        <v>5.0000000000000001E-3</v>
      </c>
      <c r="D431" s="96">
        <v>75000</v>
      </c>
      <c r="E431" s="107">
        <f>ROUND(C431*D431,0)</f>
        <v>375</v>
      </c>
    </row>
    <row r="432" spans="1:5">
      <c r="A432" s="98"/>
      <c r="B432" s="99">
        <f>+E432/D433</f>
        <v>4.6875E-2</v>
      </c>
      <c r="C432" s="97"/>
      <c r="D432" s="98" t="s">
        <v>239</v>
      </c>
      <c r="E432" s="108">
        <f>SUM(E431:E431)</f>
        <v>375</v>
      </c>
    </row>
    <row r="433" spans="1:5">
      <c r="A433" s="193" t="s">
        <v>245</v>
      </c>
      <c r="B433" s="193"/>
      <c r="C433" s="193"/>
      <c r="D433" s="194">
        <v>8000</v>
      </c>
      <c r="E433" s="194"/>
    </row>
    <row r="435" spans="1:5" ht="20.25">
      <c r="A435" s="183" t="s">
        <v>246</v>
      </c>
      <c r="B435" s="184"/>
      <c r="C435" s="184"/>
      <c r="D435" s="184"/>
      <c r="E435" s="185"/>
    </row>
    <row r="436" spans="1:5">
      <c r="A436" s="186"/>
      <c r="B436" s="187"/>
      <c r="C436" s="188"/>
      <c r="D436" s="89" t="s">
        <v>229</v>
      </c>
      <c r="E436" s="104" t="s">
        <v>163</v>
      </c>
    </row>
    <row r="437" spans="1:5">
      <c r="A437" s="190"/>
      <c r="B437" s="191"/>
      <c r="C437" s="189"/>
      <c r="D437" s="90" t="s">
        <v>149</v>
      </c>
      <c r="E437" s="105" t="s">
        <v>205</v>
      </c>
    </row>
    <row r="438" spans="1:5" ht="15.75">
      <c r="A438" s="192" t="s">
        <v>230</v>
      </c>
      <c r="B438" s="192"/>
      <c r="C438" s="192"/>
      <c r="D438" s="192"/>
      <c r="E438" s="192"/>
    </row>
    <row r="439" spans="1:5" ht="19.5" customHeight="1">
      <c r="A439" s="205" t="s">
        <v>184</v>
      </c>
      <c r="B439" s="206"/>
      <c r="C439" s="206"/>
      <c r="D439" s="206"/>
      <c r="E439" s="207"/>
    </row>
    <row r="440" spans="1:5">
      <c r="A440" s="91" t="s">
        <v>231</v>
      </c>
      <c r="B440" s="92" t="s">
        <v>163</v>
      </c>
      <c r="C440" s="92" t="s">
        <v>2</v>
      </c>
      <c r="D440" s="92" t="s">
        <v>232</v>
      </c>
      <c r="E440" s="106" t="s">
        <v>233</v>
      </c>
    </row>
    <row r="441" spans="1:5">
      <c r="A441" s="93" t="s">
        <v>297</v>
      </c>
      <c r="B441" s="94" t="s">
        <v>205</v>
      </c>
      <c r="C441" s="95">
        <v>1.2</v>
      </c>
      <c r="D441" s="96">
        <v>20000</v>
      </c>
      <c r="E441" s="107">
        <f>ROUND(C441*D441,0)</f>
        <v>24000</v>
      </c>
    </row>
    <row r="442" spans="1:5">
      <c r="A442" s="93" t="s">
        <v>294</v>
      </c>
      <c r="B442" s="94" t="s">
        <v>209</v>
      </c>
      <c r="C442" s="95">
        <v>0.03</v>
      </c>
      <c r="D442" s="96">
        <v>8290</v>
      </c>
      <c r="E442" s="107">
        <f t="shared" ref="E442" si="10">ROUND(C442*D442,0)</f>
        <v>249</v>
      </c>
    </row>
    <row r="443" spans="1:5">
      <c r="A443" s="98"/>
      <c r="B443" s="99">
        <f>+E443/D453</f>
        <v>0.88178181818181822</v>
      </c>
      <c r="C443" s="97"/>
      <c r="D443" s="98" t="s">
        <v>239</v>
      </c>
      <c r="E443" s="108">
        <f>SUM(E441:E442)</f>
        <v>24249</v>
      </c>
    </row>
    <row r="444" spans="1:5">
      <c r="A444" s="91" t="s">
        <v>240</v>
      </c>
      <c r="B444" s="92" t="s">
        <v>163</v>
      </c>
      <c r="C444" s="92" t="s">
        <v>2</v>
      </c>
      <c r="D444" s="92" t="s">
        <v>232</v>
      </c>
      <c r="E444" s="106" t="s">
        <v>233</v>
      </c>
    </row>
    <row r="445" spans="1:5">
      <c r="A445" s="93" t="s">
        <v>295</v>
      </c>
      <c r="B445" s="94" t="s">
        <v>242</v>
      </c>
      <c r="C445" s="95">
        <v>1.013E-2</v>
      </c>
      <c r="D445" s="96">
        <v>171670</v>
      </c>
      <c r="E445" s="107">
        <f>ROUND(C445*D445,0)</f>
        <v>1739</v>
      </c>
    </row>
    <row r="446" spans="1:5">
      <c r="A446" s="98"/>
      <c r="B446" s="99">
        <f>+E446/D453</f>
        <v>6.3236363636363632E-2</v>
      </c>
      <c r="C446" s="97"/>
      <c r="D446" s="98" t="s">
        <v>239</v>
      </c>
      <c r="E446" s="108">
        <f>+E445</f>
        <v>1739</v>
      </c>
    </row>
    <row r="447" spans="1:5">
      <c r="A447" s="91" t="s">
        <v>248</v>
      </c>
      <c r="B447" s="92" t="s">
        <v>163</v>
      </c>
      <c r="C447" s="92" t="s">
        <v>2</v>
      </c>
      <c r="D447" s="92" t="s">
        <v>232</v>
      </c>
      <c r="E447" s="106" t="s">
        <v>233</v>
      </c>
    </row>
    <row r="448" spans="1:5">
      <c r="A448" s="93" t="s">
        <v>243</v>
      </c>
      <c r="B448" s="94" t="s">
        <v>244</v>
      </c>
      <c r="C448" s="95">
        <v>0.05</v>
      </c>
      <c r="D448" s="96">
        <v>24249</v>
      </c>
      <c r="E448" s="107">
        <f>ROUND(C448*D448,0)</f>
        <v>1212</v>
      </c>
    </row>
    <row r="449" spans="1:5">
      <c r="A449" s="98"/>
      <c r="B449" s="99">
        <f>+E449/D453</f>
        <v>4.407272727272727E-2</v>
      </c>
      <c r="C449" s="97"/>
      <c r="D449" s="98" t="s">
        <v>239</v>
      </c>
      <c r="E449" s="108">
        <f>SUM(E448:E448)</f>
        <v>1212</v>
      </c>
    </row>
    <row r="450" spans="1:5">
      <c r="A450" s="91" t="s">
        <v>249</v>
      </c>
      <c r="B450" s="92" t="s">
        <v>163</v>
      </c>
      <c r="C450" s="92" t="s">
        <v>2</v>
      </c>
      <c r="D450" s="92" t="s">
        <v>232</v>
      </c>
      <c r="E450" s="106" t="s">
        <v>233</v>
      </c>
    </row>
    <row r="451" spans="1:5">
      <c r="A451" s="93" t="s">
        <v>296</v>
      </c>
      <c r="B451" s="94" t="s">
        <v>209</v>
      </c>
      <c r="C451" s="95">
        <v>4.0000000000000001E-3</v>
      </c>
      <c r="D451" s="96">
        <v>75000</v>
      </c>
      <c r="E451" s="107">
        <f>ROUND(C451*D451,0)</f>
        <v>300</v>
      </c>
    </row>
    <row r="452" spans="1:5">
      <c r="A452" s="98"/>
      <c r="B452" s="99">
        <f>+E452/D453</f>
        <v>1.090909090909091E-2</v>
      </c>
      <c r="C452" s="97"/>
      <c r="D452" s="98" t="s">
        <v>239</v>
      </c>
      <c r="E452" s="108">
        <f>SUM(E451:E451)</f>
        <v>300</v>
      </c>
    </row>
    <row r="453" spans="1:5">
      <c r="A453" s="193" t="s">
        <v>245</v>
      </c>
      <c r="B453" s="193"/>
      <c r="C453" s="193"/>
      <c r="D453" s="194">
        <v>27500</v>
      </c>
      <c r="E453" s="194"/>
    </row>
    <row r="455" spans="1:5" ht="20.25">
      <c r="A455" s="183" t="s">
        <v>246</v>
      </c>
      <c r="B455" s="184"/>
      <c r="C455" s="184"/>
      <c r="D455" s="184"/>
      <c r="E455" s="185"/>
    </row>
    <row r="456" spans="1:5">
      <c r="A456" s="186"/>
      <c r="B456" s="187"/>
      <c r="C456" s="188"/>
      <c r="D456" s="89" t="s">
        <v>229</v>
      </c>
      <c r="E456" s="104" t="s">
        <v>163</v>
      </c>
    </row>
    <row r="457" spans="1:5">
      <c r="A457" s="190"/>
      <c r="B457" s="191"/>
      <c r="C457" s="189"/>
      <c r="D457" s="90" t="s">
        <v>148</v>
      </c>
      <c r="E457" s="105" t="s">
        <v>205</v>
      </c>
    </row>
    <row r="458" spans="1:5" ht="15.75">
      <c r="A458" s="192" t="s">
        <v>230</v>
      </c>
      <c r="B458" s="192"/>
      <c r="C458" s="192"/>
      <c r="D458" s="192"/>
      <c r="E458" s="192"/>
    </row>
    <row r="459" spans="1:5" ht="45" customHeight="1">
      <c r="A459" s="205" t="s">
        <v>226</v>
      </c>
      <c r="B459" s="206"/>
      <c r="C459" s="206"/>
      <c r="D459" s="206"/>
      <c r="E459" s="207"/>
    </row>
    <row r="460" spans="1:5">
      <c r="A460" s="91" t="s">
        <v>231</v>
      </c>
      <c r="B460" s="92" t="s">
        <v>163</v>
      </c>
      <c r="C460" s="92" t="s">
        <v>2</v>
      </c>
      <c r="D460" s="92" t="s">
        <v>232</v>
      </c>
      <c r="E460" s="106" t="s">
        <v>233</v>
      </c>
    </row>
    <row r="461" spans="1:5" ht="25.5">
      <c r="A461" s="93" t="s">
        <v>298</v>
      </c>
      <c r="B461" s="94" t="s">
        <v>205</v>
      </c>
      <c r="C461" s="95">
        <v>12</v>
      </c>
      <c r="D461" s="96">
        <v>4000</v>
      </c>
      <c r="E461" s="107">
        <f>ROUND(C461*D461,0)</f>
        <v>48000</v>
      </c>
    </row>
    <row r="462" spans="1:5">
      <c r="A462" s="93" t="s">
        <v>281</v>
      </c>
      <c r="B462" s="94" t="s">
        <v>283</v>
      </c>
      <c r="C462" s="95">
        <v>0.1</v>
      </c>
      <c r="D462" s="96">
        <v>29000</v>
      </c>
      <c r="E462" s="107">
        <f t="shared" ref="E462:E463" si="11">ROUND(C462*D462,0)</f>
        <v>2900</v>
      </c>
    </row>
    <row r="463" spans="1:5">
      <c r="A463" s="93" t="s">
        <v>299</v>
      </c>
      <c r="B463" s="94" t="s">
        <v>207</v>
      </c>
      <c r="C463" s="95">
        <v>1.6E-2</v>
      </c>
      <c r="D463" s="96">
        <v>140000</v>
      </c>
      <c r="E463" s="107">
        <f t="shared" si="11"/>
        <v>2240</v>
      </c>
    </row>
    <row r="464" spans="1:5">
      <c r="A464" s="98"/>
      <c r="B464" s="99">
        <f>+E464/D474</f>
        <v>0.70853333333333335</v>
      </c>
      <c r="C464" s="97"/>
      <c r="D464" s="98" t="s">
        <v>239</v>
      </c>
      <c r="E464" s="108">
        <f>SUM(E461:E463)</f>
        <v>53140</v>
      </c>
    </row>
    <row r="465" spans="1:5">
      <c r="A465" s="91" t="s">
        <v>240</v>
      </c>
      <c r="B465" s="92" t="s">
        <v>163</v>
      </c>
      <c r="C465" s="92" t="s">
        <v>2</v>
      </c>
      <c r="D465" s="92" t="s">
        <v>232</v>
      </c>
      <c r="E465" s="106" t="s">
        <v>233</v>
      </c>
    </row>
    <row r="466" spans="1:5">
      <c r="A466" s="93" t="s">
        <v>300</v>
      </c>
      <c r="B466" s="94" t="s">
        <v>242</v>
      </c>
      <c r="C466" s="95">
        <v>0.10312</v>
      </c>
      <c r="D466" s="96">
        <v>171670</v>
      </c>
      <c r="E466" s="107">
        <f>ROUND(C466*D466,0)</f>
        <v>17703</v>
      </c>
    </row>
    <row r="467" spans="1:5">
      <c r="A467" s="98"/>
      <c r="B467" s="99">
        <f>+E467/D474</f>
        <v>0.23604</v>
      </c>
      <c r="C467" s="97"/>
      <c r="D467" s="98" t="s">
        <v>239</v>
      </c>
      <c r="E467" s="108">
        <f>+E466</f>
        <v>17703</v>
      </c>
    </row>
    <row r="468" spans="1:5">
      <c r="A468" s="91" t="s">
        <v>248</v>
      </c>
      <c r="B468" s="92" t="s">
        <v>163</v>
      </c>
      <c r="C468" s="92" t="s">
        <v>2</v>
      </c>
      <c r="D468" s="92" t="s">
        <v>232</v>
      </c>
      <c r="E468" s="106" t="s">
        <v>233</v>
      </c>
    </row>
    <row r="469" spans="1:5">
      <c r="A469" s="93" t="s">
        <v>243</v>
      </c>
      <c r="B469" s="94" t="s">
        <v>244</v>
      </c>
      <c r="C469" s="95">
        <v>0.05</v>
      </c>
      <c r="D469" s="96">
        <v>53140</v>
      </c>
      <c r="E469" s="107">
        <f>ROUND(C469*D469,0)</f>
        <v>2657</v>
      </c>
    </row>
    <row r="470" spans="1:5">
      <c r="A470" s="98"/>
      <c r="B470" s="99">
        <f>+E470/D474</f>
        <v>3.5426666666666669E-2</v>
      </c>
      <c r="C470" s="97"/>
      <c r="D470" s="98" t="s">
        <v>239</v>
      </c>
      <c r="E470" s="108">
        <f>SUM(E469:E469)</f>
        <v>2657</v>
      </c>
    </row>
    <row r="471" spans="1:5">
      <c r="A471" s="91" t="s">
        <v>249</v>
      </c>
      <c r="B471" s="92" t="s">
        <v>163</v>
      </c>
      <c r="C471" s="92" t="s">
        <v>2</v>
      </c>
      <c r="D471" s="92" t="s">
        <v>232</v>
      </c>
      <c r="E471" s="106" t="s">
        <v>233</v>
      </c>
    </row>
    <row r="472" spans="1:5">
      <c r="A472" s="93" t="s">
        <v>247</v>
      </c>
      <c r="B472" s="94" t="s">
        <v>209</v>
      </c>
      <c r="C472" s="95">
        <v>0.02</v>
      </c>
      <c r="D472" s="96">
        <v>75000</v>
      </c>
      <c r="E472" s="107">
        <f>ROUND(C472*D472,0)</f>
        <v>1500</v>
      </c>
    </row>
    <row r="473" spans="1:5">
      <c r="A473" s="98"/>
      <c r="B473" s="99">
        <f>+E473/D474</f>
        <v>0.02</v>
      </c>
      <c r="C473" s="97"/>
      <c r="D473" s="98" t="s">
        <v>239</v>
      </c>
      <c r="E473" s="108">
        <f>SUM(E472:E472)</f>
        <v>1500</v>
      </c>
    </row>
    <row r="474" spans="1:5">
      <c r="A474" s="193" t="s">
        <v>245</v>
      </c>
      <c r="B474" s="193"/>
      <c r="C474" s="193"/>
      <c r="D474" s="194">
        <v>75000</v>
      </c>
      <c r="E474" s="194"/>
    </row>
    <row r="476" spans="1:5" ht="20.25">
      <c r="A476" s="183" t="s">
        <v>246</v>
      </c>
      <c r="B476" s="184"/>
      <c r="C476" s="184"/>
      <c r="D476" s="184"/>
      <c r="E476" s="185"/>
    </row>
    <row r="477" spans="1:5">
      <c r="A477" s="186"/>
      <c r="B477" s="187"/>
      <c r="C477" s="188"/>
      <c r="D477" s="89" t="s">
        <v>229</v>
      </c>
      <c r="E477" s="104" t="s">
        <v>163</v>
      </c>
    </row>
    <row r="478" spans="1:5">
      <c r="A478" s="190"/>
      <c r="B478" s="191"/>
      <c r="C478" s="189"/>
      <c r="D478" s="90" t="s">
        <v>147</v>
      </c>
      <c r="E478" s="105" t="s">
        <v>205</v>
      </c>
    </row>
    <row r="479" spans="1:5" ht="15.75">
      <c r="A479" s="192" t="s">
        <v>230</v>
      </c>
      <c r="B479" s="192"/>
      <c r="C479" s="192"/>
      <c r="D479" s="192"/>
      <c r="E479" s="192"/>
    </row>
    <row r="480" spans="1:5" ht="45" customHeight="1">
      <c r="A480" s="205" t="s">
        <v>217</v>
      </c>
      <c r="B480" s="206"/>
      <c r="C480" s="206"/>
      <c r="D480" s="206"/>
      <c r="E480" s="207"/>
    </row>
    <row r="481" spans="1:5">
      <c r="A481" s="91" t="s">
        <v>231</v>
      </c>
      <c r="B481" s="92" t="s">
        <v>163</v>
      </c>
      <c r="C481" s="92" t="s">
        <v>2</v>
      </c>
      <c r="D481" s="92" t="s">
        <v>232</v>
      </c>
      <c r="E481" s="106" t="s">
        <v>233</v>
      </c>
    </row>
    <row r="482" spans="1:5">
      <c r="A482" s="93" t="s">
        <v>301</v>
      </c>
      <c r="B482" s="94" t="s">
        <v>205</v>
      </c>
      <c r="C482" s="95">
        <v>12</v>
      </c>
      <c r="D482" s="96">
        <v>1619</v>
      </c>
      <c r="E482" s="107">
        <f>ROUND(C482*D482,0)</f>
        <v>19428</v>
      </c>
    </row>
    <row r="483" spans="1:5">
      <c r="A483" s="93" t="s">
        <v>281</v>
      </c>
      <c r="B483" s="94" t="s">
        <v>283</v>
      </c>
      <c r="C483" s="95">
        <v>0.1</v>
      </c>
      <c r="D483" s="96">
        <v>29000</v>
      </c>
      <c r="E483" s="107">
        <f t="shared" ref="E483:E484" si="12">ROUND(C483*D483,0)</f>
        <v>2900</v>
      </c>
    </row>
    <row r="484" spans="1:5">
      <c r="A484" s="93" t="s">
        <v>299</v>
      </c>
      <c r="B484" s="94" t="s">
        <v>207</v>
      </c>
      <c r="C484" s="95">
        <v>1.6E-2</v>
      </c>
      <c r="D484" s="96">
        <v>140000</v>
      </c>
      <c r="E484" s="107">
        <f t="shared" si="12"/>
        <v>2240</v>
      </c>
    </row>
    <row r="485" spans="1:5">
      <c r="A485" s="98"/>
      <c r="B485" s="99">
        <f>+E485/D495</f>
        <v>0.54595555555555553</v>
      </c>
      <c r="C485" s="97"/>
      <c r="D485" s="98" t="s">
        <v>239</v>
      </c>
      <c r="E485" s="108">
        <f>SUM(E482:E484)</f>
        <v>24568</v>
      </c>
    </row>
    <row r="486" spans="1:5">
      <c r="A486" s="91" t="s">
        <v>240</v>
      </c>
      <c r="B486" s="92" t="s">
        <v>163</v>
      </c>
      <c r="C486" s="92" t="s">
        <v>2</v>
      </c>
      <c r="D486" s="92" t="s">
        <v>232</v>
      </c>
      <c r="E486" s="106" t="s">
        <v>233</v>
      </c>
    </row>
    <row r="487" spans="1:5">
      <c r="A487" s="93" t="s">
        <v>300</v>
      </c>
      <c r="B487" s="94" t="s">
        <v>242</v>
      </c>
      <c r="C487" s="95">
        <v>0.10313</v>
      </c>
      <c r="D487" s="96">
        <v>171670</v>
      </c>
      <c r="E487" s="107">
        <f>ROUND(C487*D487,0)</f>
        <v>17704</v>
      </c>
    </row>
    <row r="488" spans="1:5">
      <c r="A488" s="98"/>
      <c r="B488" s="99">
        <f>+E488/D495</f>
        <v>0.39342222222222223</v>
      </c>
      <c r="C488" s="97"/>
      <c r="D488" s="98" t="s">
        <v>239</v>
      </c>
      <c r="E488" s="108">
        <f>+E487</f>
        <v>17704</v>
      </c>
    </row>
    <row r="489" spans="1:5">
      <c r="A489" s="91" t="s">
        <v>248</v>
      </c>
      <c r="B489" s="92" t="s">
        <v>163</v>
      </c>
      <c r="C489" s="92" t="s">
        <v>2</v>
      </c>
      <c r="D489" s="92" t="s">
        <v>232</v>
      </c>
      <c r="E489" s="106" t="s">
        <v>233</v>
      </c>
    </row>
    <row r="490" spans="1:5">
      <c r="A490" s="93" t="s">
        <v>243</v>
      </c>
      <c r="B490" s="94" t="s">
        <v>244</v>
      </c>
      <c r="C490" s="95">
        <v>0.05</v>
      </c>
      <c r="D490" s="96">
        <v>24568</v>
      </c>
      <c r="E490" s="107">
        <f>ROUND(C490*D490,0)</f>
        <v>1228</v>
      </c>
    </row>
    <row r="491" spans="1:5">
      <c r="A491" s="98"/>
      <c r="B491" s="99">
        <f>+E491/D495</f>
        <v>2.728888888888889E-2</v>
      </c>
      <c r="C491" s="97"/>
      <c r="D491" s="98" t="s">
        <v>239</v>
      </c>
      <c r="E491" s="108">
        <f>SUM(E490:E490)</f>
        <v>1228</v>
      </c>
    </row>
    <row r="492" spans="1:5">
      <c r="A492" s="91" t="s">
        <v>249</v>
      </c>
      <c r="B492" s="92" t="s">
        <v>163</v>
      </c>
      <c r="C492" s="92" t="s">
        <v>2</v>
      </c>
      <c r="D492" s="92" t="s">
        <v>232</v>
      </c>
      <c r="E492" s="106" t="s">
        <v>233</v>
      </c>
    </row>
    <row r="493" spans="1:5">
      <c r="A493" s="93" t="s">
        <v>247</v>
      </c>
      <c r="B493" s="94" t="s">
        <v>209</v>
      </c>
      <c r="C493" s="95">
        <v>0.02</v>
      </c>
      <c r="D493" s="96">
        <v>75000</v>
      </c>
      <c r="E493" s="107">
        <f>ROUND(C493*D493,0)</f>
        <v>1500</v>
      </c>
    </row>
    <row r="494" spans="1:5">
      <c r="A494" s="98"/>
      <c r="B494" s="99">
        <f>+E494/D495</f>
        <v>3.3333333333333333E-2</v>
      </c>
      <c r="C494" s="97"/>
      <c r="D494" s="98" t="s">
        <v>239</v>
      </c>
      <c r="E494" s="108">
        <f>SUM(E493:E493)</f>
        <v>1500</v>
      </c>
    </row>
    <row r="495" spans="1:5">
      <c r="A495" s="193" t="s">
        <v>245</v>
      </c>
      <c r="B495" s="193"/>
      <c r="C495" s="193"/>
      <c r="D495" s="194">
        <v>45000</v>
      </c>
      <c r="E495" s="194"/>
    </row>
    <row r="497" spans="1:5" ht="20.25">
      <c r="A497" s="183" t="s">
        <v>246</v>
      </c>
      <c r="B497" s="184"/>
      <c r="C497" s="184"/>
      <c r="D497" s="184"/>
      <c r="E497" s="185"/>
    </row>
    <row r="498" spans="1:5">
      <c r="A498" s="186"/>
      <c r="B498" s="187"/>
      <c r="C498" s="188"/>
      <c r="D498" s="89" t="s">
        <v>229</v>
      </c>
      <c r="E498" s="104" t="s">
        <v>163</v>
      </c>
    </row>
    <row r="499" spans="1:5">
      <c r="A499" s="190"/>
      <c r="B499" s="191"/>
      <c r="C499" s="189"/>
      <c r="D499" s="90" t="s">
        <v>146</v>
      </c>
      <c r="E499" s="105" t="s">
        <v>208</v>
      </c>
    </row>
    <row r="500" spans="1:5" ht="15.75">
      <c r="A500" s="192" t="s">
        <v>230</v>
      </c>
      <c r="B500" s="192"/>
      <c r="C500" s="192"/>
      <c r="D500" s="192"/>
      <c r="E500" s="192"/>
    </row>
    <row r="501" spans="1:5" ht="60" customHeight="1">
      <c r="A501" s="205" t="s">
        <v>221</v>
      </c>
      <c r="B501" s="206"/>
      <c r="C501" s="206"/>
      <c r="D501" s="206"/>
      <c r="E501" s="207"/>
    </row>
    <row r="502" spans="1:5">
      <c r="A502" s="91" t="s">
        <v>231</v>
      </c>
      <c r="B502" s="92" t="s">
        <v>163</v>
      </c>
      <c r="C502" s="92" t="s">
        <v>2</v>
      </c>
      <c r="D502" s="92" t="s">
        <v>232</v>
      </c>
      <c r="E502" s="106" t="s">
        <v>233</v>
      </c>
    </row>
    <row r="503" spans="1:5">
      <c r="A503" s="93" t="s">
        <v>302</v>
      </c>
      <c r="B503" s="94" t="s">
        <v>203</v>
      </c>
      <c r="C503" s="95">
        <v>0.28000000000000003</v>
      </c>
      <c r="D503" s="96">
        <v>26562</v>
      </c>
      <c r="E503" s="107">
        <f>ROUND(C503*D503,0)</f>
        <v>7437</v>
      </c>
    </row>
    <row r="504" spans="1:5">
      <c r="A504" s="93" t="s">
        <v>303</v>
      </c>
      <c r="B504" s="94" t="s">
        <v>203</v>
      </c>
      <c r="C504" s="95">
        <v>1</v>
      </c>
      <c r="D504" s="96">
        <v>562</v>
      </c>
      <c r="E504" s="107">
        <f t="shared" ref="E504" si="13">ROUND(C504*D504,0)</f>
        <v>562</v>
      </c>
    </row>
    <row r="505" spans="1:5">
      <c r="A505" s="98"/>
      <c r="B505" s="99">
        <f>+E505/D515</f>
        <v>0.79990000000000006</v>
      </c>
      <c r="C505" s="97"/>
      <c r="D505" s="98" t="s">
        <v>239</v>
      </c>
      <c r="E505" s="108">
        <f>SUM(E503:E504)</f>
        <v>7999</v>
      </c>
    </row>
    <row r="506" spans="1:5">
      <c r="A506" s="91" t="s">
        <v>240</v>
      </c>
      <c r="B506" s="92" t="s">
        <v>163</v>
      </c>
      <c r="C506" s="92" t="s">
        <v>2</v>
      </c>
      <c r="D506" s="92" t="s">
        <v>232</v>
      </c>
      <c r="E506" s="106" t="s">
        <v>233</v>
      </c>
    </row>
    <row r="507" spans="1:5">
      <c r="A507" s="93" t="s">
        <v>295</v>
      </c>
      <c r="B507" s="94" t="s">
        <v>242</v>
      </c>
      <c r="C507" s="95">
        <v>7.5799999999999999E-3</v>
      </c>
      <c r="D507" s="96">
        <v>171670</v>
      </c>
      <c r="E507" s="107">
        <f>ROUND(C507*D507,0)</f>
        <v>1301</v>
      </c>
    </row>
    <row r="508" spans="1:5">
      <c r="A508" s="98"/>
      <c r="B508" s="99">
        <f>+E508/D515</f>
        <v>0.13009999999999999</v>
      </c>
      <c r="C508" s="97"/>
      <c r="D508" s="98" t="s">
        <v>239</v>
      </c>
      <c r="E508" s="108">
        <f>+E507</f>
        <v>1301</v>
      </c>
    </row>
    <row r="509" spans="1:5">
      <c r="A509" s="91" t="s">
        <v>248</v>
      </c>
      <c r="B509" s="92" t="s">
        <v>163</v>
      </c>
      <c r="C509" s="92" t="s">
        <v>2</v>
      </c>
      <c r="D509" s="92" t="s">
        <v>232</v>
      </c>
      <c r="E509" s="106" t="s">
        <v>233</v>
      </c>
    </row>
    <row r="510" spans="1:5">
      <c r="A510" s="93" t="s">
        <v>243</v>
      </c>
      <c r="B510" s="94" t="s">
        <v>244</v>
      </c>
      <c r="C510" s="95">
        <v>0.05</v>
      </c>
      <c r="D510" s="96">
        <v>7999</v>
      </c>
      <c r="E510" s="107">
        <f>ROUND(C510*D510,0)</f>
        <v>400</v>
      </c>
    </row>
    <row r="511" spans="1:5">
      <c r="A511" s="98"/>
      <c r="B511" s="99">
        <f>+E511/D515</f>
        <v>0.04</v>
      </c>
      <c r="C511" s="97"/>
      <c r="D511" s="98" t="s">
        <v>239</v>
      </c>
      <c r="E511" s="108">
        <f>SUM(E510:E510)</f>
        <v>400</v>
      </c>
    </row>
    <row r="512" spans="1:5">
      <c r="A512" s="91" t="s">
        <v>249</v>
      </c>
      <c r="B512" s="92" t="s">
        <v>163</v>
      </c>
      <c r="C512" s="92" t="s">
        <v>2</v>
      </c>
      <c r="D512" s="92" t="s">
        <v>232</v>
      </c>
      <c r="E512" s="106" t="s">
        <v>233</v>
      </c>
    </row>
    <row r="513" spans="1:5">
      <c r="A513" s="93" t="s">
        <v>247</v>
      </c>
      <c r="B513" s="94" t="s">
        <v>209</v>
      </c>
      <c r="C513" s="95">
        <v>4.0000000000000001E-3</v>
      </c>
      <c r="D513" s="96">
        <v>75000</v>
      </c>
      <c r="E513" s="107">
        <f>ROUND(C513*D513,0)</f>
        <v>300</v>
      </c>
    </row>
    <row r="514" spans="1:5">
      <c r="A514" s="98"/>
      <c r="B514" s="99">
        <f>+E514/D515</f>
        <v>0.03</v>
      </c>
      <c r="C514" s="97"/>
      <c r="D514" s="98" t="s">
        <v>239</v>
      </c>
      <c r="E514" s="108">
        <f>SUM(E513:E513)</f>
        <v>300</v>
      </c>
    </row>
    <row r="515" spans="1:5">
      <c r="A515" s="193" t="s">
        <v>245</v>
      </c>
      <c r="B515" s="193"/>
      <c r="C515" s="193"/>
      <c r="D515" s="194">
        <v>10000</v>
      </c>
      <c r="E515" s="194"/>
    </row>
    <row r="517" spans="1:5" ht="20.25">
      <c r="A517" s="183" t="s">
        <v>246</v>
      </c>
      <c r="B517" s="184"/>
      <c r="C517" s="184"/>
      <c r="D517" s="184"/>
      <c r="E517" s="185"/>
    </row>
    <row r="518" spans="1:5">
      <c r="A518" s="186"/>
      <c r="B518" s="187"/>
      <c r="C518" s="188"/>
      <c r="D518" s="89" t="s">
        <v>229</v>
      </c>
      <c r="E518" s="104" t="s">
        <v>163</v>
      </c>
    </row>
    <row r="519" spans="1:5">
      <c r="A519" s="190"/>
      <c r="B519" s="191"/>
      <c r="C519" s="189"/>
      <c r="D519" s="90" t="s">
        <v>145</v>
      </c>
      <c r="E519" s="105" t="s">
        <v>208</v>
      </c>
    </row>
    <row r="520" spans="1:5" ht="15.75">
      <c r="A520" s="192" t="s">
        <v>230</v>
      </c>
      <c r="B520" s="192"/>
      <c r="C520" s="192"/>
      <c r="D520" s="192"/>
      <c r="E520" s="192"/>
    </row>
    <row r="521" spans="1:5" ht="19.5" customHeight="1">
      <c r="A521" s="205" t="s">
        <v>251</v>
      </c>
      <c r="B521" s="206"/>
      <c r="C521" s="206"/>
      <c r="D521" s="206"/>
      <c r="E521" s="207"/>
    </row>
    <row r="522" spans="1:5">
      <c r="A522" s="91" t="s">
        <v>231</v>
      </c>
      <c r="B522" s="92" t="s">
        <v>163</v>
      </c>
      <c r="C522" s="92" t="s">
        <v>2</v>
      </c>
      <c r="D522" s="92" t="s">
        <v>232</v>
      </c>
      <c r="E522" s="106" t="s">
        <v>233</v>
      </c>
    </row>
    <row r="523" spans="1:5">
      <c r="A523" s="93" t="s">
        <v>304</v>
      </c>
      <c r="B523" s="94" t="s">
        <v>208</v>
      </c>
      <c r="C523" s="95">
        <v>2</v>
      </c>
      <c r="D523" s="96">
        <v>7500</v>
      </c>
      <c r="E523" s="107">
        <f>ROUND(C523*D523,0)</f>
        <v>15000</v>
      </c>
    </row>
    <row r="524" spans="1:5">
      <c r="A524" s="93" t="s">
        <v>281</v>
      </c>
      <c r="B524" s="94" t="s">
        <v>283</v>
      </c>
      <c r="C524" s="95">
        <v>0.1</v>
      </c>
      <c r="D524" s="96">
        <v>29000</v>
      </c>
      <c r="E524" s="107">
        <f t="shared" ref="E524:E525" si="14">ROUND(C524*D524,0)</f>
        <v>2900</v>
      </c>
    </row>
    <row r="525" spans="1:5">
      <c r="A525" s="93" t="s">
        <v>299</v>
      </c>
      <c r="B525" s="94" t="s">
        <v>207</v>
      </c>
      <c r="C525" s="95">
        <v>1.6E-2</v>
      </c>
      <c r="D525" s="96">
        <v>140000</v>
      </c>
      <c r="E525" s="107">
        <f t="shared" si="14"/>
        <v>2240</v>
      </c>
    </row>
    <row r="526" spans="1:5">
      <c r="A526" s="98"/>
      <c r="B526" s="99">
        <f>+E526/D536</f>
        <v>0.50349999999999995</v>
      </c>
      <c r="C526" s="97"/>
      <c r="D526" s="98" t="s">
        <v>239</v>
      </c>
      <c r="E526" s="108">
        <f>SUM(E523:E525)</f>
        <v>20140</v>
      </c>
    </row>
    <row r="527" spans="1:5">
      <c r="A527" s="91" t="s">
        <v>240</v>
      </c>
      <c r="B527" s="92" t="s">
        <v>163</v>
      </c>
      <c r="C527" s="92" t="s">
        <v>2</v>
      </c>
      <c r="D527" s="92" t="s">
        <v>232</v>
      </c>
      <c r="E527" s="106" t="s">
        <v>233</v>
      </c>
    </row>
    <row r="528" spans="1:5">
      <c r="A528" s="93" t="s">
        <v>300</v>
      </c>
      <c r="B528" s="94" t="s">
        <v>242</v>
      </c>
      <c r="C528" s="95">
        <v>0.10108499999999999</v>
      </c>
      <c r="D528" s="96">
        <v>171670</v>
      </c>
      <c r="E528" s="107">
        <f>ROUND(C528*D528,0)</f>
        <v>17353</v>
      </c>
    </row>
    <row r="529" spans="1:5">
      <c r="A529" s="98"/>
      <c r="B529" s="99">
        <f>+E529/D536</f>
        <v>0.43382500000000002</v>
      </c>
      <c r="C529" s="97"/>
      <c r="D529" s="98" t="s">
        <v>239</v>
      </c>
      <c r="E529" s="108">
        <f>+E528</f>
        <v>17353</v>
      </c>
    </row>
    <row r="530" spans="1:5">
      <c r="A530" s="91" t="s">
        <v>248</v>
      </c>
      <c r="B530" s="92" t="s">
        <v>163</v>
      </c>
      <c r="C530" s="92" t="s">
        <v>2</v>
      </c>
      <c r="D530" s="92" t="s">
        <v>232</v>
      </c>
      <c r="E530" s="106" t="s">
        <v>233</v>
      </c>
    </row>
    <row r="531" spans="1:5">
      <c r="A531" s="93" t="s">
        <v>243</v>
      </c>
      <c r="B531" s="94" t="s">
        <v>244</v>
      </c>
      <c r="C531" s="95">
        <v>0.05</v>
      </c>
      <c r="D531" s="96">
        <v>20140</v>
      </c>
      <c r="E531" s="107">
        <f>ROUND(C531*D531,0)</f>
        <v>1007</v>
      </c>
    </row>
    <row r="532" spans="1:5">
      <c r="A532" s="98"/>
      <c r="B532" s="99">
        <f>+E532/D536</f>
        <v>2.5174999999999999E-2</v>
      </c>
      <c r="C532" s="97"/>
      <c r="D532" s="98" t="s">
        <v>239</v>
      </c>
      <c r="E532" s="108">
        <f>SUM(E531:E531)</f>
        <v>1007</v>
      </c>
    </row>
    <row r="533" spans="1:5">
      <c r="A533" s="91" t="s">
        <v>249</v>
      </c>
      <c r="B533" s="92" t="s">
        <v>163</v>
      </c>
      <c r="C533" s="92" t="s">
        <v>2</v>
      </c>
      <c r="D533" s="92" t="s">
        <v>232</v>
      </c>
      <c r="E533" s="106" t="s">
        <v>233</v>
      </c>
    </row>
    <row r="534" spans="1:5">
      <c r="A534" s="93" t="s">
        <v>247</v>
      </c>
      <c r="B534" s="94" t="s">
        <v>209</v>
      </c>
      <c r="C534" s="95">
        <v>0.02</v>
      </c>
      <c r="D534" s="96">
        <v>75000</v>
      </c>
      <c r="E534" s="107">
        <f>ROUND(C534*D534,0)</f>
        <v>1500</v>
      </c>
    </row>
    <row r="535" spans="1:5">
      <c r="A535" s="98"/>
      <c r="B535" s="99">
        <f>+E535/D536</f>
        <v>3.7499999999999999E-2</v>
      </c>
      <c r="C535" s="97"/>
      <c r="D535" s="98" t="s">
        <v>239</v>
      </c>
      <c r="E535" s="108">
        <f>SUM(E534:E534)</f>
        <v>1500</v>
      </c>
    </row>
    <row r="536" spans="1:5">
      <c r="A536" s="193" t="s">
        <v>245</v>
      </c>
      <c r="B536" s="193"/>
      <c r="C536" s="193"/>
      <c r="D536" s="194">
        <v>40000</v>
      </c>
      <c r="E536" s="194"/>
    </row>
    <row r="538" spans="1:5" ht="20.25">
      <c r="A538" s="183" t="s">
        <v>246</v>
      </c>
      <c r="B538" s="184"/>
      <c r="C538" s="184"/>
      <c r="D538" s="184"/>
      <c r="E538" s="185"/>
    </row>
    <row r="539" spans="1:5">
      <c r="A539" s="186"/>
      <c r="B539" s="187"/>
      <c r="C539" s="188"/>
      <c r="D539" s="89" t="s">
        <v>229</v>
      </c>
      <c r="E539" s="104" t="s">
        <v>163</v>
      </c>
    </row>
    <row r="540" spans="1:5">
      <c r="A540" s="190"/>
      <c r="B540" s="191"/>
      <c r="C540" s="189"/>
      <c r="D540" s="90" t="s">
        <v>144</v>
      </c>
      <c r="E540" s="105" t="s">
        <v>205</v>
      </c>
    </row>
    <row r="541" spans="1:5" ht="15.75">
      <c r="A541" s="192" t="s">
        <v>230</v>
      </c>
      <c r="B541" s="192"/>
      <c r="C541" s="192"/>
      <c r="D541" s="192"/>
      <c r="E541" s="192"/>
    </row>
    <row r="542" spans="1:5" ht="30" customHeight="1">
      <c r="A542" s="205" t="s">
        <v>252</v>
      </c>
      <c r="B542" s="206"/>
      <c r="C542" s="206"/>
      <c r="D542" s="206"/>
      <c r="E542" s="207"/>
    </row>
    <row r="543" spans="1:5">
      <c r="A543" s="91" t="s">
        <v>231</v>
      </c>
      <c r="B543" s="92" t="s">
        <v>163</v>
      </c>
      <c r="C543" s="92" t="s">
        <v>2</v>
      </c>
      <c r="D543" s="92" t="s">
        <v>232</v>
      </c>
      <c r="E543" s="106" t="s">
        <v>233</v>
      </c>
    </row>
    <row r="544" spans="1:5">
      <c r="A544" s="93" t="s">
        <v>281</v>
      </c>
      <c r="B544" s="94" t="s">
        <v>283</v>
      </c>
      <c r="C544" s="95">
        <v>0.1</v>
      </c>
      <c r="D544" s="96">
        <v>29000</v>
      </c>
      <c r="E544" s="107">
        <f t="shared" ref="E544:E545" si="15">ROUND(C544*D544,0)</f>
        <v>2900</v>
      </c>
    </row>
    <row r="545" spans="1:5">
      <c r="A545" s="93" t="s">
        <v>305</v>
      </c>
      <c r="B545" s="94" t="s">
        <v>207</v>
      </c>
      <c r="C545" s="95">
        <v>2.8000000000000001E-2</v>
      </c>
      <c r="D545" s="96">
        <v>140000</v>
      </c>
      <c r="E545" s="107">
        <f t="shared" si="15"/>
        <v>3920</v>
      </c>
    </row>
    <row r="546" spans="1:5">
      <c r="A546" s="98"/>
      <c r="B546" s="99">
        <f>+E546/D558</f>
        <v>0.27279999999999999</v>
      </c>
      <c r="C546" s="97"/>
      <c r="D546" s="98" t="s">
        <v>239</v>
      </c>
      <c r="E546" s="108">
        <f>SUM(E544:E545)</f>
        <v>6820</v>
      </c>
    </row>
    <row r="547" spans="1:5">
      <c r="A547" s="91" t="s">
        <v>240</v>
      </c>
      <c r="B547" s="92" t="s">
        <v>163</v>
      </c>
      <c r="C547" s="92" t="s">
        <v>2</v>
      </c>
      <c r="D547" s="92" t="s">
        <v>232</v>
      </c>
      <c r="E547" s="106" t="s">
        <v>233</v>
      </c>
    </row>
    <row r="548" spans="1:5">
      <c r="A548" s="93" t="s">
        <v>295</v>
      </c>
      <c r="B548" s="94" t="s">
        <v>242</v>
      </c>
      <c r="C548" s="95">
        <v>0.1</v>
      </c>
      <c r="D548" s="96">
        <v>171670</v>
      </c>
      <c r="E548" s="107">
        <f>ROUND(C548*D548,0)</f>
        <v>17167</v>
      </c>
    </row>
    <row r="549" spans="1:5">
      <c r="A549" s="98"/>
      <c r="B549" s="99">
        <f>+E549/D558</f>
        <v>0.68667999999999996</v>
      </c>
      <c r="C549" s="97"/>
      <c r="D549" s="98" t="s">
        <v>239</v>
      </c>
      <c r="E549" s="108">
        <f>+E548</f>
        <v>17167</v>
      </c>
    </row>
    <row r="550" spans="1:5">
      <c r="A550" s="91" t="s">
        <v>248</v>
      </c>
      <c r="B550" s="92" t="s">
        <v>163</v>
      </c>
      <c r="C550" s="92" t="s">
        <v>2</v>
      </c>
      <c r="D550" s="92" t="s">
        <v>232</v>
      </c>
      <c r="E550" s="106" t="s">
        <v>233</v>
      </c>
    </row>
    <row r="551" spans="1:5">
      <c r="A551" s="93" t="s">
        <v>243</v>
      </c>
      <c r="B551" s="94" t="s">
        <v>244</v>
      </c>
      <c r="C551" s="95">
        <v>0.05</v>
      </c>
      <c r="D551" s="96">
        <v>6820</v>
      </c>
      <c r="E551" s="107">
        <f>ROUND(C551*D551,0)</f>
        <v>341</v>
      </c>
    </row>
    <row r="552" spans="1:5" ht="25.5">
      <c r="A552" s="93" t="s">
        <v>306</v>
      </c>
      <c r="B552" s="94" t="s">
        <v>307</v>
      </c>
      <c r="C552" s="95">
        <v>0.1</v>
      </c>
      <c r="D552" s="96">
        <v>3717</v>
      </c>
      <c r="E552" s="107">
        <f t="shared" ref="E552:E553" si="16">ROUND(C552*D552,0)</f>
        <v>372</v>
      </c>
    </row>
    <row r="553" spans="1:5" ht="25.5">
      <c r="A553" s="93" t="s">
        <v>308</v>
      </c>
      <c r="B553" s="94" t="s">
        <v>307</v>
      </c>
      <c r="C553" s="95">
        <v>0.2</v>
      </c>
      <c r="D553" s="96">
        <v>335</v>
      </c>
      <c r="E553" s="107">
        <f t="shared" si="16"/>
        <v>67</v>
      </c>
    </row>
    <row r="554" spans="1:5">
      <c r="A554" s="98"/>
      <c r="B554" s="99">
        <f>+E554/D558</f>
        <v>3.1199999999999999E-2</v>
      </c>
      <c r="C554" s="97"/>
      <c r="D554" s="98" t="s">
        <v>239</v>
      </c>
      <c r="E554" s="108">
        <f>SUM(E551:E553)</f>
        <v>780</v>
      </c>
    </row>
    <row r="555" spans="1:5">
      <c r="A555" s="91" t="s">
        <v>249</v>
      </c>
      <c r="B555" s="92" t="s">
        <v>163</v>
      </c>
      <c r="C555" s="92" t="s">
        <v>2</v>
      </c>
      <c r="D555" s="92" t="s">
        <v>232</v>
      </c>
      <c r="E555" s="106" t="s">
        <v>233</v>
      </c>
    </row>
    <row r="556" spans="1:5">
      <c r="A556" s="93" t="s">
        <v>247</v>
      </c>
      <c r="B556" s="94" t="s">
        <v>209</v>
      </c>
      <c r="C556" s="95">
        <v>3.0999999999999999E-3</v>
      </c>
      <c r="D556" s="96">
        <v>75000</v>
      </c>
      <c r="E556" s="107">
        <f>ROUND(C556*D556,0)</f>
        <v>233</v>
      </c>
    </row>
    <row r="557" spans="1:5">
      <c r="A557" s="98"/>
      <c r="B557" s="99">
        <f>+E557/D558</f>
        <v>9.3200000000000002E-3</v>
      </c>
      <c r="C557" s="97"/>
      <c r="D557" s="98" t="s">
        <v>239</v>
      </c>
      <c r="E557" s="108">
        <f>SUM(E556:E556)</f>
        <v>233</v>
      </c>
    </row>
    <row r="558" spans="1:5">
      <c r="A558" s="193" t="s">
        <v>245</v>
      </c>
      <c r="B558" s="193"/>
      <c r="C558" s="193"/>
      <c r="D558" s="194">
        <v>25000</v>
      </c>
      <c r="E558" s="194"/>
    </row>
    <row r="560" spans="1:5" ht="20.25">
      <c r="A560" s="183" t="s">
        <v>246</v>
      </c>
      <c r="B560" s="184"/>
      <c r="C560" s="184"/>
      <c r="D560" s="184"/>
      <c r="E560" s="185"/>
    </row>
    <row r="561" spans="1:5">
      <c r="A561" s="186"/>
      <c r="B561" s="187"/>
      <c r="C561" s="188"/>
      <c r="D561" s="89" t="s">
        <v>229</v>
      </c>
      <c r="E561" s="104" t="s">
        <v>163</v>
      </c>
    </row>
    <row r="562" spans="1:5">
      <c r="A562" s="190"/>
      <c r="B562" s="191"/>
      <c r="C562" s="189"/>
      <c r="D562" s="90" t="s">
        <v>258</v>
      </c>
      <c r="E562" s="105" t="s">
        <v>205</v>
      </c>
    </row>
    <row r="563" spans="1:5" ht="15.75">
      <c r="A563" s="192" t="s">
        <v>230</v>
      </c>
      <c r="B563" s="192"/>
      <c r="C563" s="192"/>
      <c r="D563" s="192"/>
      <c r="E563" s="192"/>
    </row>
    <row r="564" spans="1:5" ht="60" customHeight="1">
      <c r="A564" s="205" t="s">
        <v>347</v>
      </c>
      <c r="B564" s="206"/>
      <c r="C564" s="206"/>
      <c r="D564" s="206"/>
      <c r="E564" s="207"/>
    </row>
    <row r="565" spans="1:5">
      <c r="A565" s="91" t="s">
        <v>231</v>
      </c>
      <c r="B565" s="92" t="s">
        <v>163</v>
      </c>
      <c r="C565" s="92" t="s">
        <v>2</v>
      </c>
      <c r="D565" s="92" t="s">
        <v>232</v>
      </c>
      <c r="E565" s="106" t="s">
        <v>233</v>
      </c>
    </row>
    <row r="566" spans="1:5">
      <c r="A566" s="93" t="s">
        <v>309</v>
      </c>
      <c r="B566" s="94" t="s">
        <v>310</v>
      </c>
      <c r="C566" s="95">
        <v>4.2999999999999997E-2</v>
      </c>
      <c r="D566" s="96">
        <v>74900</v>
      </c>
      <c r="E566" s="107">
        <f>ROUND(C566*D566,0)</f>
        <v>3221</v>
      </c>
    </row>
    <row r="567" spans="1:5">
      <c r="A567" s="93" t="s">
        <v>311</v>
      </c>
      <c r="B567" s="94" t="s">
        <v>209</v>
      </c>
      <c r="C567" s="95">
        <v>0.1</v>
      </c>
      <c r="D567" s="96">
        <v>11000</v>
      </c>
      <c r="E567" s="107">
        <f t="shared" ref="E567:E568" si="17">ROUND(C567*D567,0)</f>
        <v>1100</v>
      </c>
    </row>
    <row r="568" spans="1:5">
      <c r="A568" s="93" t="s">
        <v>312</v>
      </c>
      <c r="B568" s="94" t="s">
        <v>204</v>
      </c>
      <c r="C568" s="95">
        <v>0.5</v>
      </c>
      <c r="D568" s="96">
        <v>1500</v>
      </c>
      <c r="E568" s="107">
        <f t="shared" si="17"/>
        <v>750</v>
      </c>
    </row>
    <row r="569" spans="1:5">
      <c r="A569" s="98"/>
      <c r="B569" s="99">
        <f>+E569/D579</f>
        <v>0.33806666666666668</v>
      </c>
      <c r="C569" s="97"/>
      <c r="D569" s="98" t="s">
        <v>239</v>
      </c>
      <c r="E569" s="108">
        <f>SUM(E566:E568)</f>
        <v>5071</v>
      </c>
    </row>
    <row r="570" spans="1:5">
      <c r="A570" s="91" t="s">
        <v>240</v>
      </c>
      <c r="B570" s="92" t="s">
        <v>163</v>
      </c>
      <c r="C570" s="92" t="s">
        <v>2</v>
      </c>
      <c r="D570" s="92" t="s">
        <v>232</v>
      </c>
      <c r="E570" s="106" t="s">
        <v>233</v>
      </c>
    </row>
    <row r="571" spans="1:5">
      <c r="A571" s="93" t="s">
        <v>313</v>
      </c>
      <c r="B571" s="94" t="s">
        <v>242</v>
      </c>
      <c r="C571" s="95">
        <v>5.3298999999999999E-2</v>
      </c>
      <c r="D571" s="96">
        <v>171670</v>
      </c>
      <c r="E571" s="107">
        <f>ROUND(C571*D571,0)</f>
        <v>9150</v>
      </c>
    </row>
    <row r="572" spans="1:5">
      <c r="A572" s="98"/>
      <c r="B572" s="99">
        <f>+E572/D579</f>
        <v>0.61</v>
      </c>
      <c r="C572" s="97"/>
      <c r="D572" s="98" t="s">
        <v>239</v>
      </c>
      <c r="E572" s="108">
        <f>+E571</f>
        <v>9150</v>
      </c>
    </row>
    <row r="573" spans="1:5">
      <c r="A573" s="91" t="s">
        <v>248</v>
      </c>
      <c r="B573" s="92" t="s">
        <v>163</v>
      </c>
      <c r="C573" s="92" t="s">
        <v>2</v>
      </c>
      <c r="D573" s="92" t="s">
        <v>232</v>
      </c>
      <c r="E573" s="106" t="s">
        <v>233</v>
      </c>
    </row>
    <row r="574" spans="1:5">
      <c r="A574" s="93" t="s">
        <v>243</v>
      </c>
      <c r="B574" s="94" t="s">
        <v>244</v>
      </c>
      <c r="C574" s="95">
        <v>0.05</v>
      </c>
      <c r="D574" s="96">
        <v>5071</v>
      </c>
      <c r="E574" s="107">
        <f>ROUND(C574*D574,0)</f>
        <v>254</v>
      </c>
    </row>
    <row r="575" spans="1:5">
      <c r="A575" s="98"/>
      <c r="B575" s="99">
        <f>+E575/D579</f>
        <v>1.6933333333333335E-2</v>
      </c>
      <c r="C575" s="97"/>
      <c r="D575" s="98" t="s">
        <v>239</v>
      </c>
      <c r="E575" s="108">
        <f>SUM(E574:E574)</f>
        <v>254</v>
      </c>
    </row>
    <row r="576" spans="1:5">
      <c r="A576" s="91" t="s">
        <v>249</v>
      </c>
      <c r="B576" s="92" t="s">
        <v>163</v>
      </c>
      <c r="C576" s="92" t="s">
        <v>2</v>
      </c>
      <c r="D576" s="92" t="s">
        <v>232</v>
      </c>
      <c r="E576" s="106" t="s">
        <v>233</v>
      </c>
    </row>
    <row r="577" spans="1:5">
      <c r="A577" s="93" t="s">
        <v>247</v>
      </c>
      <c r="B577" s="94" t="s">
        <v>209</v>
      </c>
      <c r="C577" s="95">
        <v>7.0000000000000001E-3</v>
      </c>
      <c r="D577" s="96">
        <v>75000</v>
      </c>
      <c r="E577" s="107">
        <f>ROUND(C577*D577,0)</f>
        <v>525</v>
      </c>
    </row>
    <row r="578" spans="1:5">
      <c r="A578" s="98"/>
      <c r="B578" s="99">
        <f>+E578/D579</f>
        <v>3.5000000000000003E-2</v>
      </c>
      <c r="C578" s="97"/>
      <c r="D578" s="98" t="s">
        <v>239</v>
      </c>
      <c r="E578" s="108">
        <f>SUM(E577:E577)</f>
        <v>525</v>
      </c>
    </row>
    <row r="579" spans="1:5">
      <c r="A579" s="193" t="s">
        <v>245</v>
      </c>
      <c r="B579" s="193"/>
      <c r="C579" s="193"/>
      <c r="D579" s="194">
        <v>15000</v>
      </c>
      <c r="E579" s="194"/>
    </row>
    <row r="581" spans="1:5" ht="20.25">
      <c r="A581" s="183" t="s">
        <v>246</v>
      </c>
      <c r="B581" s="184"/>
      <c r="C581" s="184"/>
      <c r="D581" s="184"/>
      <c r="E581" s="185"/>
    </row>
    <row r="582" spans="1:5">
      <c r="A582" s="186"/>
      <c r="B582" s="187"/>
      <c r="C582" s="188"/>
      <c r="D582" s="89" t="s">
        <v>229</v>
      </c>
      <c r="E582" s="104" t="s">
        <v>163</v>
      </c>
    </row>
    <row r="583" spans="1:5">
      <c r="A583" s="190"/>
      <c r="B583" s="191"/>
      <c r="C583" s="189"/>
      <c r="D583" s="90" t="s">
        <v>344</v>
      </c>
      <c r="E583" s="105" t="s">
        <v>205</v>
      </c>
    </row>
    <row r="584" spans="1:5" ht="15.75">
      <c r="A584" s="192" t="s">
        <v>230</v>
      </c>
      <c r="B584" s="192"/>
      <c r="C584" s="192"/>
      <c r="D584" s="192"/>
      <c r="E584" s="192"/>
    </row>
    <row r="585" spans="1:5" ht="60" customHeight="1">
      <c r="A585" s="208" t="s">
        <v>346</v>
      </c>
      <c r="B585" s="209"/>
      <c r="C585" s="209"/>
      <c r="D585" s="209"/>
      <c r="E585" s="210"/>
    </row>
    <row r="586" spans="1:5">
      <c r="A586" s="91" t="s">
        <v>231</v>
      </c>
      <c r="B586" s="92" t="s">
        <v>163</v>
      </c>
      <c r="C586" s="92" t="s">
        <v>2</v>
      </c>
      <c r="D586" s="92" t="s">
        <v>232</v>
      </c>
      <c r="E586" s="106" t="s">
        <v>233</v>
      </c>
    </row>
    <row r="587" spans="1:5">
      <c r="A587" s="93" t="s">
        <v>345</v>
      </c>
      <c r="B587" s="94" t="s">
        <v>310</v>
      </c>
      <c r="C587" s="95">
        <v>4.2999999999999997E-2</v>
      </c>
      <c r="D587" s="96">
        <v>84500</v>
      </c>
      <c r="E587" s="107">
        <f>ROUND(C587*D587,0)</f>
        <v>3634</v>
      </c>
    </row>
    <row r="588" spans="1:5">
      <c r="A588" s="93" t="s">
        <v>311</v>
      </c>
      <c r="B588" s="94" t="s">
        <v>209</v>
      </c>
      <c r="C588" s="95">
        <v>0.1</v>
      </c>
      <c r="D588" s="96">
        <v>11000</v>
      </c>
      <c r="E588" s="107">
        <f t="shared" ref="E588:E589" si="18">ROUND(C588*D588,0)</f>
        <v>1100</v>
      </c>
    </row>
    <row r="589" spans="1:5">
      <c r="A589" s="93" t="s">
        <v>312</v>
      </c>
      <c r="B589" s="94" t="s">
        <v>204</v>
      </c>
      <c r="C589" s="95">
        <v>0.5</v>
      </c>
      <c r="D589" s="96">
        <v>1500</v>
      </c>
      <c r="E589" s="107">
        <f t="shared" si="18"/>
        <v>750</v>
      </c>
    </row>
    <row r="590" spans="1:5">
      <c r="A590" s="98"/>
      <c r="B590" s="99">
        <f>+E590/D600</f>
        <v>0.26497873985311171</v>
      </c>
      <c r="C590" s="97"/>
      <c r="D590" s="98" t="s">
        <v>239</v>
      </c>
      <c r="E590" s="108">
        <f>SUM(E587:E589)</f>
        <v>5484</v>
      </c>
    </row>
    <row r="591" spans="1:5">
      <c r="A591" s="91" t="s">
        <v>240</v>
      </c>
      <c r="B591" s="92" t="s">
        <v>163</v>
      </c>
      <c r="C591" s="92" t="s">
        <v>2</v>
      </c>
      <c r="D591" s="92" t="s">
        <v>232</v>
      </c>
      <c r="E591" s="106" t="s">
        <v>233</v>
      </c>
    </row>
    <row r="592" spans="1:5">
      <c r="A592" s="93" t="s">
        <v>313</v>
      </c>
      <c r="B592" s="94" t="s">
        <v>242</v>
      </c>
      <c r="C592" s="95">
        <v>0.06</v>
      </c>
      <c r="D592" s="96">
        <v>171670</v>
      </c>
      <c r="E592" s="107">
        <f>ROUND(C592*D592,0)</f>
        <v>10300</v>
      </c>
    </row>
    <row r="593" spans="1:5">
      <c r="A593" s="98"/>
      <c r="B593" s="99">
        <f>+E593/D600</f>
        <v>0.49768071124855046</v>
      </c>
      <c r="C593" s="97"/>
      <c r="D593" s="98" t="s">
        <v>239</v>
      </c>
      <c r="E593" s="108">
        <f>+E592</f>
        <v>10300</v>
      </c>
    </row>
    <row r="594" spans="1:5">
      <c r="A594" s="91" t="s">
        <v>248</v>
      </c>
      <c r="B594" s="92" t="s">
        <v>163</v>
      </c>
      <c r="C594" s="92" t="s">
        <v>2</v>
      </c>
      <c r="D594" s="92" t="s">
        <v>232</v>
      </c>
      <c r="E594" s="106" t="s">
        <v>233</v>
      </c>
    </row>
    <row r="595" spans="1:5">
      <c r="A595" s="93" t="s">
        <v>243</v>
      </c>
      <c r="B595" s="94" t="s">
        <v>244</v>
      </c>
      <c r="C595" s="95">
        <v>0.8</v>
      </c>
      <c r="D595" s="96">
        <v>5484</v>
      </c>
      <c r="E595" s="107">
        <f>ROUND(C595*D595,0)</f>
        <v>4387</v>
      </c>
    </row>
    <row r="596" spans="1:5">
      <c r="A596" s="98"/>
      <c r="B596" s="99">
        <f>+E596/D600</f>
        <v>0.21197332817935832</v>
      </c>
      <c r="C596" s="97"/>
      <c r="D596" s="98" t="s">
        <v>239</v>
      </c>
      <c r="E596" s="108">
        <f>SUM(E595:E595)</f>
        <v>4387</v>
      </c>
    </row>
    <row r="597" spans="1:5">
      <c r="A597" s="91" t="s">
        <v>249</v>
      </c>
      <c r="B597" s="92" t="s">
        <v>163</v>
      </c>
      <c r="C597" s="92" t="s">
        <v>2</v>
      </c>
      <c r="D597" s="92" t="s">
        <v>232</v>
      </c>
      <c r="E597" s="106" t="s">
        <v>233</v>
      </c>
    </row>
    <row r="598" spans="1:5">
      <c r="A598" s="93" t="s">
        <v>247</v>
      </c>
      <c r="B598" s="94" t="s">
        <v>209</v>
      </c>
      <c r="C598" s="95">
        <v>7.0000000000000001E-3</v>
      </c>
      <c r="D598" s="96">
        <v>75000</v>
      </c>
      <c r="E598" s="107">
        <f>ROUND(C598*D598,0)</f>
        <v>525</v>
      </c>
    </row>
    <row r="599" spans="1:5">
      <c r="A599" s="98"/>
      <c r="B599" s="99">
        <f>+E599/D600</f>
        <v>2.5367220718979514E-2</v>
      </c>
      <c r="C599" s="97"/>
      <c r="D599" s="98" t="s">
        <v>239</v>
      </c>
      <c r="E599" s="108">
        <f>SUM(E598:E598)</f>
        <v>525</v>
      </c>
    </row>
    <row r="600" spans="1:5">
      <c r="A600" s="193" t="s">
        <v>245</v>
      </c>
      <c r="B600" s="193"/>
      <c r="C600" s="193"/>
      <c r="D600" s="194">
        <v>20696</v>
      </c>
      <c r="E600" s="194"/>
    </row>
    <row r="602" spans="1:5" ht="20.25">
      <c r="A602" s="183" t="s">
        <v>246</v>
      </c>
      <c r="B602" s="184"/>
      <c r="C602" s="184"/>
      <c r="D602" s="184"/>
      <c r="E602" s="185"/>
    </row>
    <row r="603" spans="1:5">
      <c r="A603" s="186"/>
      <c r="B603" s="187"/>
      <c r="C603" s="188"/>
      <c r="D603" s="89" t="s">
        <v>229</v>
      </c>
      <c r="E603" s="104" t="s">
        <v>163</v>
      </c>
    </row>
    <row r="604" spans="1:5">
      <c r="A604" s="190"/>
      <c r="B604" s="191"/>
      <c r="C604" s="189"/>
      <c r="D604" s="90" t="s">
        <v>143</v>
      </c>
      <c r="E604" s="105" t="s">
        <v>205</v>
      </c>
    </row>
    <row r="605" spans="1:5" ht="15.75">
      <c r="A605" s="192" t="s">
        <v>230</v>
      </c>
      <c r="B605" s="192"/>
      <c r="C605" s="192"/>
      <c r="D605" s="192"/>
      <c r="E605" s="192"/>
    </row>
    <row r="606" spans="1:5" ht="45" customHeight="1">
      <c r="A606" s="205" t="s">
        <v>185</v>
      </c>
      <c r="B606" s="206"/>
      <c r="C606" s="206"/>
      <c r="D606" s="206"/>
      <c r="E606" s="207"/>
    </row>
    <row r="607" spans="1:5">
      <c r="A607" s="91" t="s">
        <v>231</v>
      </c>
      <c r="B607" s="92" t="s">
        <v>163</v>
      </c>
      <c r="C607" s="92" t="s">
        <v>2</v>
      </c>
      <c r="D607" s="92" t="s">
        <v>232</v>
      </c>
      <c r="E607" s="106" t="s">
        <v>233</v>
      </c>
    </row>
    <row r="608" spans="1:5">
      <c r="A608" s="93" t="s">
        <v>314</v>
      </c>
      <c r="B608" s="94" t="s">
        <v>205</v>
      </c>
      <c r="C608" s="95">
        <v>1.2</v>
      </c>
      <c r="D608" s="96">
        <v>5200</v>
      </c>
      <c r="E608" s="107">
        <f>ROUND(C608*D608,0)</f>
        <v>6240</v>
      </c>
    </row>
    <row r="609" spans="1:5">
      <c r="A609" s="98"/>
      <c r="B609" s="99">
        <f>+E609/D619</f>
        <v>0.49919999999999998</v>
      </c>
      <c r="C609" s="97"/>
      <c r="D609" s="98" t="s">
        <v>239</v>
      </c>
      <c r="E609" s="108">
        <f>SUM(E608:E608)</f>
        <v>6240</v>
      </c>
    </row>
    <row r="610" spans="1:5">
      <c r="A610" s="91" t="s">
        <v>240</v>
      </c>
      <c r="B610" s="92" t="s">
        <v>163</v>
      </c>
      <c r="C610" s="92" t="s">
        <v>2</v>
      </c>
      <c r="D610" s="92" t="s">
        <v>232</v>
      </c>
      <c r="E610" s="106" t="s">
        <v>233</v>
      </c>
    </row>
    <row r="611" spans="1:5">
      <c r="A611" s="93" t="s">
        <v>295</v>
      </c>
      <c r="B611" s="94" t="s">
        <v>242</v>
      </c>
      <c r="C611" s="95">
        <v>3.2460999999999997E-2</v>
      </c>
      <c r="D611" s="96">
        <v>171670</v>
      </c>
      <c r="E611" s="107">
        <f>ROUND(C611*D611,0)</f>
        <v>5573</v>
      </c>
    </row>
    <row r="612" spans="1:5">
      <c r="A612" s="98"/>
      <c r="B612" s="99">
        <f>+E612/D619</f>
        <v>0.44584000000000001</v>
      </c>
      <c r="C612" s="97"/>
      <c r="D612" s="98" t="s">
        <v>239</v>
      </c>
      <c r="E612" s="108">
        <f>+E611</f>
        <v>5573</v>
      </c>
    </row>
    <row r="613" spans="1:5">
      <c r="A613" s="91" t="s">
        <v>248</v>
      </c>
      <c r="B613" s="92" t="s">
        <v>163</v>
      </c>
      <c r="C613" s="92" t="s">
        <v>2</v>
      </c>
      <c r="D613" s="92" t="s">
        <v>232</v>
      </c>
      <c r="E613" s="106" t="s">
        <v>233</v>
      </c>
    </row>
    <row r="614" spans="1:5">
      <c r="A614" s="93" t="s">
        <v>243</v>
      </c>
      <c r="B614" s="94" t="s">
        <v>244</v>
      </c>
      <c r="C614" s="95">
        <v>0.05</v>
      </c>
      <c r="D614" s="96">
        <v>6240</v>
      </c>
      <c r="E614" s="107">
        <f>ROUND(C614*D614,0)</f>
        <v>312</v>
      </c>
    </row>
    <row r="615" spans="1:5">
      <c r="A615" s="98"/>
      <c r="B615" s="99">
        <f>+E615/D619</f>
        <v>2.496E-2</v>
      </c>
      <c r="C615" s="97"/>
      <c r="D615" s="98" t="s">
        <v>239</v>
      </c>
      <c r="E615" s="108">
        <f>SUM(E614:E614)</f>
        <v>312</v>
      </c>
    </row>
    <row r="616" spans="1:5">
      <c r="A616" s="91" t="s">
        <v>249</v>
      </c>
      <c r="B616" s="92" t="s">
        <v>163</v>
      </c>
      <c r="C616" s="92" t="s">
        <v>2</v>
      </c>
      <c r="D616" s="92" t="s">
        <v>232</v>
      </c>
      <c r="E616" s="106" t="s">
        <v>233</v>
      </c>
    </row>
    <row r="617" spans="1:5">
      <c r="A617" s="93" t="s">
        <v>247</v>
      </c>
      <c r="B617" s="94" t="s">
        <v>209</v>
      </c>
      <c r="C617" s="95">
        <v>5.0000000000000001E-3</v>
      </c>
      <c r="D617" s="96">
        <v>75000</v>
      </c>
      <c r="E617" s="107">
        <f>ROUND(C617*D617,0)</f>
        <v>375</v>
      </c>
    </row>
    <row r="618" spans="1:5">
      <c r="A618" s="98"/>
      <c r="B618" s="99">
        <f>+E618/D619</f>
        <v>0.03</v>
      </c>
      <c r="C618" s="97"/>
      <c r="D618" s="98" t="s">
        <v>239</v>
      </c>
      <c r="E618" s="108">
        <f>SUM(E617:E617)</f>
        <v>375</v>
      </c>
    </row>
    <row r="619" spans="1:5">
      <c r="A619" s="193" t="s">
        <v>245</v>
      </c>
      <c r="B619" s="193"/>
      <c r="C619" s="193"/>
      <c r="D619" s="194">
        <v>12500</v>
      </c>
      <c r="E619" s="194"/>
    </row>
    <row r="621" spans="1:5" ht="20.25">
      <c r="A621" s="183" t="s">
        <v>246</v>
      </c>
      <c r="B621" s="184"/>
      <c r="C621" s="184"/>
      <c r="D621" s="184"/>
      <c r="E621" s="185"/>
    </row>
    <row r="622" spans="1:5">
      <c r="A622" s="186"/>
      <c r="B622" s="187"/>
      <c r="C622" s="188"/>
      <c r="D622" s="89" t="s">
        <v>229</v>
      </c>
      <c r="E622" s="104" t="s">
        <v>163</v>
      </c>
    </row>
    <row r="623" spans="1:5">
      <c r="A623" s="190"/>
      <c r="B623" s="191"/>
      <c r="C623" s="189"/>
      <c r="D623" s="90" t="s">
        <v>142</v>
      </c>
      <c r="E623" s="105" t="s">
        <v>163</v>
      </c>
    </row>
    <row r="624" spans="1:5" ht="15.75">
      <c r="A624" s="192" t="s">
        <v>230</v>
      </c>
      <c r="B624" s="192"/>
      <c r="C624" s="192"/>
      <c r="D624" s="192"/>
      <c r="E624" s="192"/>
    </row>
    <row r="625" spans="1:5" ht="30" customHeight="1">
      <c r="A625" s="205" t="s">
        <v>228</v>
      </c>
      <c r="B625" s="206"/>
      <c r="C625" s="206"/>
      <c r="D625" s="206"/>
      <c r="E625" s="207"/>
    </row>
    <row r="626" spans="1:5">
      <c r="A626" s="91" t="s">
        <v>231</v>
      </c>
      <c r="B626" s="92" t="s">
        <v>163</v>
      </c>
      <c r="C626" s="92" t="s">
        <v>2</v>
      </c>
      <c r="D626" s="92" t="s">
        <v>232</v>
      </c>
      <c r="E626" s="106" t="s">
        <v>233</v>
      </c>
    </row>
    <row r="627" spans="1:5">
      <c r="A627" s="93" t="s">
        <v>315</v>
      </c>
      <c r="B627" s="94" t="s">
        <v>163</v>
      </c>
      <c r="C627" s="95">
        <v>1</v>
      </c>
      <c r="D627" s="96">
        <v>490000</v>
      </c>
      <c r="E627" s="107">
        <f>ROUND(C627*D627,0)</f>
        <v>490000</v>
      </c>
    </row>
    <row r="628" spans="1:5">
      <c r="A628" s="98"/>
      <c r="B628" s="99">
        <f>+E628/D638</f>
        <v>0.71014492753623193</v>
      </c>
      <c r="C628" s="97"/>
      <c r="D628" s="98" t="s">
        <v>239</v>
      </c>
      <c r="E628" s="108">
        <f>SUM(E627:E627)</f>
        <v>490000</v>
      </c>
    </row>
    <row r="629" spans="1:5">
      <c r="A629" s="91" t="s">
        <v>240</v>
      </c>
      <c r="B629" s="92" t="s">
        <v>163</v>
      </c>
      <c r="C629" s="92" t="s">
        <v>2</v>
      </c>
      <c r="D629" s="92" t="s">
        <v>232</v>
      </c>
      <c r="E629" s="106" t="s">
        <v>233</v>
      </c>
    </row>
    <row r="630" spans="1:5">
      <c r="A630" s="93" t="s">
        <v>292</v>
      </c>
      <c r="B630" s="94" t="s">
        <v>242</v>
      </c>
      <c r="C630" s="95">
        <v>1.0201229999999999</v>
      </c>
      <c r="D630" s="96">
        <v>171670</v>
      </c>
      <c r="E630" s="107">
        <f>ROUND(C630*D630,0)</f>
        <v>175125</v>
      </c>
    </row>
    <row r="631" spans="1:5">
      <c r="A631" s="98"/>
      <c r="B631" s="99">
        <f>+E631/D638</f>
        <v>0.25380434782608696</v>
      </c>
      <c r="C631" s="97"/>
      <c r="D631" s="98" t="s">
        <v>239</v>
      </c>
      <c r="E631" s="108">
        <f>+E630</f>
        <v>175125</v>
      </c>
    </row>
    <row r="632" spans="1:5">
      <c r="A632" s="91" t="s">
        <v>248</v>
      </c>
      <c r="B632" s="92" t="s">
        <v>163</v>
      </c>
      <c r="C632" s="92" t="s">
        <v>2</v>
      </c>
      <c r="D632" s="92" t="s">
        <v>232</v>
      </c>
      <c r="E632" s="106" t="s">
        <v>233</v>
      </c>
    </row>
    <row r="633" spans="1:5">
      <c r="A633" s="93" t="s">
        <v>243</v>
      </c>
      <c r="B633" s="94" t="s">
        <v>244</v>
      </c>
      <c r="C633" s="95">
        <v>0.05</v>
      </c>
      <c r="D633" s="96">
        <v>490000</v>
      </c>
      <c r="E633" s="107">
        <f>ROUND(C633*D633,0)</f>
        <v>24500</v>
      </c>
    </row>
    <row r="634" spans="1:5">
      <c r="A634" s="98"/>
      <c r="B634" s="99">
        <f>+E634/D638</f>
        <v>3.5507246376811595E-2</v>
      </c>
      <c r="C634" s="97"/>
      <c r="D634" s="98" t="s">
        <v>239</v>
      </c>
      <c r="E634" s="108">
        <f>SUM(E633:E633)</f>
        <v>24500</v>
      </c>
    </row>
    <row r="635" spans="1:5">
      <c r="A635" s="91" t="s">
        <v>249</v>
      </c>
      <c r="B635" s="92" t="s">
        <v>163</v>
      </c>
      <c r="C635" s="92" t="s">
        <v>2</v>
      </c>
      <c r="D635" s="92" t="s">
        <v>232</v>
      </c>
      <c r="E635" s="106" t="s">
        <v>233</v>
      </c>
    </row>
    <row r="636" spans="1:5">
      <c r="A636" s="93" t="s">
        <v>247</v>
      </c>
      <c r="B636" s="94" t="s">
        <v>209</v>
      </c>
      <c r="C636" s="95">
        <v>5.0000000000000001E-3</v>
      </c>
      <c r="D636" s="96">
        <v>75000</v>
      </c>
      <c r="E636" s="107">
        <f>ROUND(C636*D636,0)</f>
        <v>375</v>
      </c>
    </row>
    <row r="637" spans="1:5">
      <c r="A637" s="98"/>
      <c r="B637" s="99">
        <f>+E637/D638</f>
        <v>5.4347826086956522E-4</v>
      </c>
      <c r="C637" s="97"/>
      <c r="D637" s="98" t="s">
        <v>239</v>
      </c>
      <c r="E637" s="108">
        <f>SUM(E636:E636)</f>
        <v>375</v>
      </c>
    </row>
    <row r="638" spans="1:5">
      <c r="A638" s="193" t="s">
        <v>245</v>
      </c>
      <c r="B638" s="193"/>
      <c r="C638" s="193"/>
      <c r="D638" s="194">
        <v>690000</v>
      </c>
      <c r="E638" s="194"/>
    </row>
    <row r="640" spans="1:5" ht="20.25">
      <c r="A640" s="183" t="s">
        <v>246</v>
      </c>
      <c r="B640" s="184"/>
      <c r="C640" s="184"/>
      <c r="D640" s="184"/>
      <c r="E640" s="185"/>
    </row>
    <row r="641" spans="1:5">
      <c r="A641" s="186"/>
      <c r="B641" s="187"/>
      <c r="C641" s="188"/>
      <c r="D641" s="89" t="s">
        <v>229</v>
      </c>
      <c r="E641" s="104" t="s">
        <v>163</v>
      </c>
    </row>
    <row r="642" spans="1:5">
      <c r="A642" s="190"/>
      <c r="B642" s="191"/>
      <c r="C642" s="189"/>
      <c r="D642" s="90" t="s">
        <v>141</v>
      </c>
      <c r="E642" s="105" t="s">
        <v>163</v>
      </c>
    </row>
    <row r="643" spans="1:5" ht="15.75">
      <c r="A643" s="192" t="s">
        <v>230</v>
      </c>
      <c r="B643" s="192"/>
      <c r="C643" s="192"/>
      <c r="D643" s="192"/>
      <c r="E643" s="192"/>
    </row>
    <row r="644" spans="1:5" ht="45" customHeight="1">
      <c r="A644" s="205" t="s">
        <v>227</v>
      </c>
      <c r="B644" s="206"/>
      <c r="C644" s="206"/>
      <c r="D644" s="206"/>
      <c r="E644" s="207"/>
    </row>
    <row r="645" spans="1:5">
      <c r="A645" s="91" t="s">
        <v>231</v>
      </c>
      <c r="B645" s="92" t="s">
        <v>163</v>
      </c>
      <c r="C645" s="92" t="s">
        <v>2</v>
      </c>
      <c r="D645" s="92" t="s">
        <v>232</v>
      </c>
      <c r="E645" s="106" t="s">
        <v>233</v>
      </c>
    </row>
    <row r="646" spans="1:5" ht="25.5">
      <c r="A646" s="93" t="s">
        <v>316</v>
      </c>
      <c r="B646" s="94" t="s">
        <v>163</v>
      </c>
      <c r="C646" s="95">
        <v>1</v>
      </c>
      <c r="D646" s="96">
        <v>2185000</v>
      </c>
      <c r="E646" s="107">
        <f>ROUND(C646*D646,0)</f>
        <v>2185000</v>
      </c>
    </row>
    <row r="647" spans="1:5">
      <c r="A647" s="98"/>
      <c r="B647" s="99">
        <f>+E647/D657</f>
        <v>0.874</v>
      </c>
      <c r="C647" s="97"/>
      <c r="D647" s="98" t="s">
        <v>239</v>
      </c>
      <c r="E647" s="108">
        <f>SUM(E646:E646)</f>
        <v>2185000</v>
      </c>
    </row>
    <row r="648" spans="1:5">
      <c r="A648" s="91" t="s">
        <v>240</v>
      </c>
      <c r="B648" s="92" t="s">
        <v>163</v>
      </c>
      <c r="C648" s="92" t="s">
        <v>2</v>
      </c>
      <c r="D648" s="92" t="s">
        <v>232</v>
      </c>
      <c r="E648" s="106" t="s">
        <v>233</v>
      </c>
    </row>
    <row r="649" spans="1:5">
      <c r="A649" s="93" t="s">
        <v>292</v>
      </c>
      <c r="B649" s="94" t="s">
        <v>242</v>
      </c>
      <c r="C649" s="95">
        <v>1.1963349999999999</v>
      </c>
      <c r="D649" s="96">
        <v>171670</v>
      </c>
      <c r="E649" s="107">
        <f>ROUND(C649*D649,0)</f>
        <v>205375</v>
      </c>
    </row>
    <row r="650" spans="1:5">
      <c r="A650" s="98"/>
      <c r="B650" s="99">
        <f>+E650/D657</f>
        <v>8.2150000000000001E-2</v>
      </c>
      <c r="C650" s="97"/>
      <c r="D650" s="98" t="s">
        <v>239</v>
      </c>
      <c r="E650" s="108">
        <f>+E649</f>
        <v>205375</v>
      </c>
    </row>
    <row r="651" spans="1:5">
      <c r="A651" s="91" t="s">
        <v>248</v>
      </c>
      <c r="B651" s="92" t="s">
        <v>163</v>
      </c>
      <c r="C651" s="92" t="s">
        <v>2</v>
      </c>
      <c r="D651" s="92" t="s">
        <v>232</v>
      </c>
      <c r="E651" s="106" t="s">
        <v>233</v>
      </c>
    </row>
    <row r="652" spans="1:5">
      <c r="A652" s="93" t="s">
        <v>243</v>
      </c>
      <c r="B652" s="94" t="s">
        <v>244</v>
      </c>
      <c r="C652" s="95">
        <v>0.05</v>
      </c>
      <c r="D652" s="96">
        <v>2185000</v>
      </c>
      <c r="E652" s="107">
        <f>ROUND(C652*D652,0)</f>
        <v>109250</v>
      </c>
    </row>
    <row r="653" spans="1:5">
      <c r="A653" s="98"/>
      <c r="B653" s="99">
        <f>+E653/D657</f>
        <v>4.3700000000000003E-2</v>
      </c>
      <c r="C653" s="97"/>
      <c r="D653" s="98" t="s">
        <v>239</v>
      </c>
      <c r="E653" s="108">
        <f>SUM(E652:E652)</f>
        <v>109250</v>
      </c>
    </row>
    <row r="654" spans="1:5">
      <c r="A654" s="91" t="s">
        <v>249</v>
      </c>
      <c r="B654" s="92" t="s">
        <v>163</v>
      </c>
      <c r="C654" s="92" t="s">
        <v>2</v>
      </c>
      <c r="D654" s="92" t="s">
        <v>232</v>
      </c>
      <c r="E654" s="106" t="s">
        <v>233</v>
      </c>
    </row>
    <row r="655" spans="1:5">
      <c r="A655" s="93" t="s">
        <v>247</v>
      </c>
      <c r="B655" s="94" t="s">
        <v>209</v>
      </c>
      <c r="C655" s="95">
        <v>5.0000000000000001E-3</v>
      </c>
      <c r="D655" s="96">
        <v>75000</v>
      </c>
      <c r="E655" s="107">
        <f>ROUND(C655*D655,0)</f>
        <v>375</v>
      </c>
    </row>
    <row r="656" spans="1:5">
      <c r="A656" s="98"/>
      <c r="B656" s="99">
        <f>+E656/D657</f>
        <v>1.4999999999999999E-4</v>
      </c>
      <c r="C656" s="97"/>
      <c r="D656" s="98" t="s">
        <v>239</v>
      </c>
      <c r="E656" s="108">
        <f>SUM(E655:E655)</f>
        <v>375</v>
      </c>
    </row>
    <row r="657" spans="1:5">
      <c r="A657" s="193" t="s">
        <v>245</v>
      </c>
      <c r="B657" s="193"/>
      <c r="C657" s="193"/>
      <c r="D657" s="194">
        <v>2500000</v>
      </c>
      <c r="E657" s="194"/>
    </row>
    <row r="659" spans="1:5" ht="20.25">
      <c r="A659" s="183" t="s">
        <v>246</v>
      </c>
      <c r="B659" s="184"/>
      <c r="C659" s="184"/>
      <c r="D659" s="184"/>
      <c r="E659" s="185"/>
    </row>
    <row r="660" spans="1:5">
      <c r="A660" s="186"/>
      <c r="B660" s="187"/>
      <c r="C660" s="188"/>
      <c r="D660" s="89" t="s">
        <v>229</v>
      </c>
      <c r="E660" s="104" t="s">
        <v>163</v>
      </c>
    </row>
    <row r="661" spans="1:5">
      <c r="A661" s="190"/>
      <c r="B661" s="191"/>
      <c r="C661" s="189"/>
      <c r="D661" s="90" t="s">
        <v>343</v>
      </c>
      <c r="E661" s="105" t="s">
        <v>163</v>
      </c>
    </row>
    <row r="662" spans="1:5" ht="15.75">
      <c r="A662" s="192" t="s">
        <v>230</v>
      </c>
      <c r="B662" s="192"/>
      <c r="C662" s="192"/>
      <c r="D662" s="192"/>
      <c r="E662" s="192"/>
    </row>
    <row r="663" spans="1:5" ht="45" customHeight="1">
      <c r="A663" s="205" t="s">
        <v>350</v>
      </c>
      <c r="B663" s="206"/>
      <c r="C663" s="206"/>
      <c r="D663" s="206"/>
      <c r="E663" s="207"/>
    </row>
    <row r="664" spans="1:5">
      <c r="A664" s="91" t="s">
        <v>231</v>
      </c>
      <c r="B664" s="92" t="s">
        <v>163</v>
      </c>
      <c r="C664" s="92" t="s">
        <v>2</v>
      </c>
      <c r="D664" s="92" t="s">
        <v>232</v>
      </c>
      <c r="E664" s="106" t="s">
        <v>233</v>
      </c>
    </row>
    <row r="665" spans="1:5" ht="25.5">
      <c r="A665" s="93" t="s">
        <v>316</v>
      </c>
      <c r="B665" s="94" t="s">
        <v>163</v>
      </c>
      <c r="C665" s="95">
        <v>1</v>
      </c>
      <c r="D665" s="96">
        <v>1530000</v>
      </c>
      <c r="E665" s="107">
        <f>ROUND(C665*D665,0)</f>
        <v>1530000</v>
      </c>
    </row>
    <row r="666" spans="1:5">
      <c r="A666" s="98"/>
      <c r="B666" s="99">
        <f>+E666/D676</f>
        <v>0.84425437991447094</v>
      </c>
      <c r="C666" s="97"/>
      <c r="D666" s="98" t="s">
        <v>239</v>
      </c>
      <c r="E666" s="108">
        <f>SUM(E665:E665)</f>
        <v>1530000</v>
      </c>
    </row>
    <row r="667" spans="1:5">
      <c r="A667" s="91" t="s">
        <v>240</v>
      </c>
      <c r="B667" s="92" t="s">
        <v>163</v>
      </c>
      <c r="C667" s="92" t="s">
        <v>2</v>
      </c>
      <c r="D667" s="92" t="s">
        <v>232</v>
      </c>
      <c r="E667" s="106" t="s">
        <v>233</v>
      </c>
    </row>
    <row r="668" spans="1:5">
      <c r="A668" s="93" t="s">
        <v>292</v>
      </c>
      <c r="B668" s="94" t="s">
        <v>242</v>
      </c>
      <c r="C668" s="95">
        <v>1.1963349999999999</v>
      </c>
      <c r="D668" s="96">
        <v>171670</v>
      </c>
      <c r="E668" s="107">
        <f>ROUND(C668*D668,0)</f>
        <v>205375</v>
      </c>
    </row>
    <row r="669" spans="1:5">
      <c r="A669" s="98"/>
      <c r="B669" s="99">
        <f>+E669/D676</f>
        <v>0.1133259759966892</v>
      </c>
      <c r="C669" s="97"/>
      <c r="D669" s="98" t="s">
        <v>239</v>
      </c>
      <c r="E669" s="108">
        <f>+E668</f>
        <v>205375</v>
      </c>
    </row>
    <row r="670" spans="1:5">
      <c r="A670" s="91" t="s">
        <v>248</v>
      </c>
      <c r="B670" s="92" t="s">
        <v>163</v>
      </c>
      <c r="C670" s="92" t="s">
        <v>2</v>
      </c>
      <c r="D670" s="92" t="s">
        <v>232</v>
      </c>
      <c r="E670" s="106" t="s">
        <v>233</v>
      </c>
    </row>
    <row r="671" spans="1:5">
      <c r="A671" s="93" t="s">
        <v>243</v>
      </c>
      <c r="B671" s="94" t="s">
        <v>244</v>
      </c>
      <c r="C671" s="95">
        <v>0.05</v>
      </c>
      <c r="D671" s="96">
        <v>1530000</v>
      </c>
      <c r="E671" s="107">
        <f>ROUND(C671*D671,0)</f>
        <v>76500</v>
      </c>
    </row>
    <row r="672" spans="1:5">
      <c r="A672" s="98"/>
      <c r="B672" s="99">
        <f>+E672/D676</f>
        <v>4.2212718995723549E-2</v>
      </c>
      <c r="C672" s="97"/>
      <c r="D672" s="98" t="s">
        <v>239</v>
      </c>
      <c r="E672" s="108">
        <f>SUM(E671:E671)</f>
        <v>76500</v>
      </c>
    </row>
    <row r="673" spans="1:5">
      <c r="A673" s="91" t="s">
        <v>249</v>
      </c>
      <c r="B673" s="92" t="s">
        <v>163</v>
      </c>
      <c r="C673" s="92" t="s">
        <v>2</v>
      </c>
      <c r="D673" s="92" t="s">
        <v>232</v>
      </c>
      <c r="E673" s="106" t="s">
        <v>233</v>
      </c>
    </row>
    <row r="674" spans="1:5">
      <c r="A674" s="93" t="s">
        <v>247</v>
      </c>
      <c r="B674" s="94" t="s">
        <v>209</v>
      </c>
      <c r="C674" s="95">
        <v>5.0000000000000001E-3</v>
      </c>
      <c r="D674" s="96">
        <v>75000</v>
      </c>
      <c r="E674" s="107">
        <f>ROUND(C674*D674,0)</f>
        <v>375</v>
      </c>
    </row>
    <row r="675" spans="1:5">
      <c r="A675" s="98"/>
      <c r="B675" s="99">
        <f>+E675/D676</f>
        <v>2.0692509311629191E-4</v>
      </c>
      <c r="C675" s="97"/>
      <c r="D675" s="98" t="s">
        <v>239</v>
      </c>
      <c r="E675" s="108">
        <f>SUM(E674:E674)</f>
        <v>375</v>
      </c>
    </row>
    <row r="676" spans="1:5">
      <c r="A676" s="193" t="s">
        <v>245</v>
      </c>
      <c r="B676" s="193"/>
      <c r="C676" s="193"/>
      <c r="D676" s="194">
        <v>1812250</v>
      </c>
      <c r="E676" s="194"/>
    </row>
    <row r="678" spans="1:5" ht="20.25">
      <c r="A678" s="183" t="s">
        <v>246</v>
      </c>
      <c r="B678" s="184"/>
      <c r="C678" s="184"/>
      <c r="D678" s="184"/>
      <c r="E678" s="185"/>
    </row>
    <row r="679" spans="1:5">
      <c r="A679" s="186"/>
      <c r="B679" s="187"/>
      <c r="C679" s="188"/>
      <c r="D679" s="89" t="s">
        <v>229</v>
      </c>
      <c r="E679" s="104" t="s">
        <v>163</v>
      </c>
    </row>
    <row r="680" spans="1:5">
      <c r="A680" s="190"/>
      <c r="B680" s="191"/>
      <c r="C680" s="189"/>
      <c r="D680" s="90" t="s">
        <v>140</v>
      </c>
      <c r="E680" s="105" t="s">
        <v>205</v>
      </c>
    </row>
    <row r="681" spans="1:5" ht="15.75">
      <c r="A681" s="192" t="s">
        <v>230</v>
      </c>
      <c r="B681" s="192"/>
      <c r="C681" s="192"/>
      <c r="D681" s="192"/>
      <c r="E681" s="192"/>
    </row>
    <row r="682" spans="1:5" ht="79.5" customHeight="1">
      <c r="A682" s="205" t="s">
        <v>373</v>
      </c>
      <c r="B682" s="206"/>
      <c r="C682" s="206"/>
      <c r="D682" s="206"/>
      <c r="E682" s="207"/>
    </row>
    <row r="683" spans="1:5">
      <c r="A683" s="91" t="s">
        <v>231</v>
      </c>
      <c r="B683" s="92" t="s">
        <v>163</v>
      </c>
      <c r="C683" s="92" t="s">
        <v>2</v>
      </c>
      <c r="D683" s="92" t="s">
        <v>232</v>
      </c>
      <c r="E683" s="106" t="s">
        <v>233</v>
      </c>
    </row>
    <row r="684" spans="1:5">
      <c r="A684" s="93" t="s">
        <v>317</v>
      </c>
      <c r="B684" s="94" t="s">
        <v>205</v>
      </c>
      <c r="C684" s="95">
        <v>1</v>
      </c>
      <c r="D684" s="100">
        <v>172514.3</v>
      </c>
      <c r="E684" s="107">
        <f>ROUND(C684*D684,0)</f>
        <v>172514</v>
      </c>
    </row>
    <row r="685" spans="1:5">
      <c r="A685" s="93" t="s">
        <v>349</v>
      </c>
      <c r="B685" s="94" t="s">
        <v>205</v>
      </c>
      <c r="C685" s="95">
        <v>1</v>
      </c>
      <c r="D685" s="100">
        <v>20000</v>
      </c>
      <c r="E685" s="107">
        <f>ROUND(C685*D685,0)</f>
        <v>20000</v>
      </c>
    </row>
    <row r="686" spans="1:5">
      <c r="A686" s="98"/>
      <c r="B686" s="99">
        <f>+E686/D696</f>
        <v>0.87570050946142652</v>
      </c>
      <c r="C686" s="97"/>
      <c r="D686" s="98" t="s">
        <v>239</v>
      </c>
      <c r="E686" s="108">
        <f>SUM(E684:E685)</f>
        <v>192514</v>
      </c>
    </row>
    <row r="687" spans="1:5">
      <c r="A687" s="91" t="s">
        <v>240</v>
      </c>
      <c r="B687" s="92" t="s">
        <v>163</v>
      </c>
      <c r="C687" s="92" t="s">
        <v>2</v>
      </c>
      <c r="D687" s="92" t="s">
        <v>232</v>
      </c>
      <c r="E687" s="106" t="s">
        <v>233</v>
      </c>
    </row>
    <row r="688" spans="1:5">
      <c r="A688" s="93" t="s">
        <v>292</v>
      </c>
      <c r="B688" s="94" t="s">
        <v>242</v>
      </c>
      <c r="C688" s="95">
        <v>0.1</v>
      </c>
      <c r="D688" s="96">
        <v>171000</v>
      </c>
      <c r="E688" s="107">
        <f>ROUND(C688*D688,0)</f>
        <v>17100</v>
      </c>
    </row>
    <row r="689" spans="1:5">
      <c r="A689" s="98"/>
      <c r="B689" s="99">
        <f>+E689/D696</f>
        <v>7.7783842794759819E-2</v>
      </c>
      <c r="C689" s="97"/>
      <c r="D689" s="98" t="s">
        <v>239</v>
      </c>
      <c r="E689" s="108">
        <f>+E688</f>
        <v>17100</v>
      </c>
    </row>
    <row r="690" spans="1:5">
      <c r="A690" s="91" t="s">
        <v>248</v>
      </c>
      <c r="B690" s="92" t="s">
        <v>163</v>
      </c>
      <c r="C690" s="92" t="s">
        <v>2</v>
      </c>
      <c r="D690" s="92" t="s">
        <v>232</v>
      </c>
      <c r="E690" s="106" t="s">
        <v>233</v>
      </c>
    </row>
    <row r="691" spans="1:5">
      <c r="A691" s="93" t="s">
        <v>243</v>
      </c>
      <c r="B691" s="94" t="s">
        <v>244</v>
      </c>
      <c r="C691" s="95">
        <v>0.05</v>
      </c>
      <c r="D691" s="96">
        <v>192514</v>
      </c>
      <c r="E691" s="107">
        <f>ROUND(C691*D691,0)</f>
        <v>9626</v>
      </c>
    </row>
    <row r="692" spans="1:5">
      <c r="A692" s="98"/>
      <c r="B692" s="99">
        <f>+E692/D696</f>
        <v>4.3786390101892288E-2</v>
      </c>
      <c r="C692" s="97"/>
      <c r="D692" s="98" t="s">
        <v>239</v>
      </c>
      <c r="E692" s="108">
        <f>SUM(E691:E691)</f>
        <v>9626</v>
      </c>
    </row>
    <row r="693" spans="1:5">
      <c r="A693" s="91" t="s">
        <v>249</v>
      </c>
      <c r="B693" s="92" t="s">
        <v>163</v>
      </c>
      <c r="C693" s="92" t="s">
        <v>2</v>
      </c>
      <c r="D693" s="92" t="s">
        <v>232</v>
      </c>
      <c r="E693" s="106" t="s">
        <v>233</v>
      </c>
    </row>
    <row r="694" spans="1:5">
      <c r="A694" s="93" t="s">
        <v>247</v>
      </c>
      <c r="B694" s="94" t="s">
        <v>209</v>
      </c>
      <c r="C694" s="95">
        <v>8.0000000000000002E-3</v>
      </c>
      <c r="D694" s="96">
        <v>75000</v>
      </c>
      <c r="E694" s="107">
        <f>ROUND(C694*D694,0)</f>
        <v>600</v>
      </c>
    </row>
    <row r="695" spans="1:5">
      <c r="A695" s="98"/>
      <c r="B695" s="99">
        <f>+E695/D696</f>
        <v>2.7292576419213972E-3</v>
      </c>
      <c r="C695" s="97"/>
      <c r="D695" s="98" t="s">
        <v>239</v>
      </c>
      <c r="E695" s="108">
        <f>SUM(E694:E694)</f>
        <v>600</v>
      </c>
    </row>
    <row r="696" spans="1:5">
      <c r="A696" s="193" t="s">
        <v>245</v>
      </c>
      <c r="B696" s="193"/>
      <c r="C696" s="193"/>
      <c r="D696" s="194">
        <v>219840</v>
      </c>
      <c r="E696" s="194"/>
    </row>
    <row r="698" spans="1:5" ht="20.25">
      <c r="A698" s="183" t="s">
        <v>246</v>
      </c>
      <c r="B698" s="184"/>
      <c r="C698" s="184"/>
      <c r="D698" s="184"/>
      <c r="E698" s="185"/>
    </row>
    <row r="699" spans="1:5">
      <c r="A699" s="186"/>
      <c r="B699" s="187"/>
      <c r="C699" s="188"/>
      <c r="D699" s="89" t="s">
        <v>229</v>
      </c>
      <c r="E699" s="104" t="s">
        <v>163</v>
      </c>
    </row>
    <row r="700" spans="1:5">
      <c r="A700" s="190"/>
      <c r="B700" s="191"/>
      <c r="C700" s="189"/>
      <c r="D700" s="90" t="s">
        <v>164</v>
      </c>
      <c r="E700" s="105" t="s">
        <v>209</v>
      </c>
    </row>
    <row r="701" spans="1:5" ht="15.75">
      <c r="A701" s="192" t="s">
        <v>230</v>
      </c>
      <c r="B701" s="192"/>
      <c r="C701" s="192"/>
      <c r="D701" s="192"/>
      <c r="E701" s="192"/>
    </row>
    <row r="702" spans="1:5" ht="60" customHeight="1">
      <c r="A702" s="205" t="s">
        <v>354</v>
      </c>
      <c r="B702" s="206"/>
      <c r="C702" s="206"/>
      <c r="D702" s="206"/>
      <c r="E702" s="207"/>
    </row>
    <row r="703" spans="1:5">
      <c r="A703" s="91" t="s">
        <v>231</v>
      </c>
      <c r="B703" s="92" t="s">
        <v>163</v>
      </c>
      <c r="C703" s="92" t="s">
        <v>2</v>
      </c>
      <c r="D703" s="92" t="s">
        <v>232</v>
      </c>
      <c r="E703" s="106" t="s">
        <v>233</v>
      </c>
    </row>
    <row r="704" spans="1:5">
      <c r="A704" s="93" t="s">
        <v>355</v>
      </c>
      <c r="B704" s="94" t="s">
        <v>209</v>
      </c>
      <c r="C704" s="95">
        <v>1.05</v>
      </c>
      <c r="D704" s="96">
        <v>8000</v>
      </c>
      <c r="E704" s="107">
        <f>ROUND(C704*D704,0)</f>
        <v>8400</v>
      </c>
    </row>
    <row r="705" spans="1:5">
      <c r="A705" s="93" t="s">
        <v>356</v>
      </c>
      <c r="B705" s="94" t="s">
        <v>204</v>
      </c>
      <c r="C705" s="95">
        <v>0.16666700000000001</v>
      </c>
      <c r="D705" s="96">
        <v>8000</v>
      </c>
      <c r="E705" s="107">
        <f t="shared" ref="E705:E709" si="19">ROUND(C705*D705,0)</f>
        <v>1333</v>
      </c>
    </row>
    <row r="706" spans="1:5">
      <c r="A706" s="93" t="s">
        <v>357</v>
      </c>
      <c r="B706" s="94" t="s">
        <v>310</v>
      </c>
      <c r="C706" s="95">
        <v>1.1259E-2</v>
      </c>
      <c r="D706" s="96">
        <v>40000</v>
      </c>
      <c r="E706" s="107">
        <f t="shared" si="19"/>
        <v>450</v>
      </c>
    </row>
    <row r="707" spans="1:5">
      <c r="A707" s="93" t="s">
        <v>358</v>
      </c>
      <c r="B707" s="94" t="s">
        <v>310</v>
      </c>
      <c r="C707" s="95">
        <v>5.607E-3</v>
      </c>
      <c r="D707" s="96">
        <v>70000</v>
      </c>
      <c r="E707" s="107">
        <f t="shared" si="19"/>
        <v>392</v>
      </c>
    </row>
    <row r="708" spans="1:5">
      <c r="A708" s="93" t="s">
        <v>359</v>
      </c>
      <c r="B708" s="94" t="s">
        <v>310</v>
      </c>
      <c r="C708" s="95">
        <v>2.8149999999999998E-3</v>
      </c>
      <c r="D708" s="96">
        <v>25000</v>
      </c>
      <c r="E708" s="107">
        <f t="shared" si="19"/>
        <v>70</v>
      </c>
    </row>
    <row r="709" spans="1:5">
      <c r="A709" s="93" t="s">
        <v>360</v>
      </c>
      <c r="B709" s="94" t="s">
        <v>209</v>
      </c>
      <c r="C709" s="95">
        <v>0.04</v>
      </c>
      <c r="D709" s="96">
        <v>20000</v>
      </c>
      <c r="E709" s="107">
        <f t="shared" si="19"/>
        <v>800</v>
      </c>
    </row>
    <row r="710" spans="1:5">
      <c r="A710" s="98"/>
      <c r="B710" s="99">
        <f>+E710/D724</f>
        <v>0.76300000000000001</v>
      </c>
      <c r="C710" s="97"/>
      <c r="D710" s="98" t="s">
        <v>239</v>
      </c>
      <c r="E710" s="108">
        <f>SUM(E704:E709)</f>
        <v>11445</v>
      </c>
    </row>
    <row r="711" spans="1:5">
      <c r="A711" s="91" t="s">
        <v>240</v>
      </c>
      <c r="B711" s="92" t="s">
        <v>163</v>
      </c>
      <c r="C711" s="92" t="s">
        <v>2</v>
      </c>
      <c r="D711" s="92" t="s">
        <v>232</v>
      </c>
      <c r="E711" s="106" t="s">
        <v>233</v>
      </c>
    </row>
    <row r="712" spans="1:5">
      <c r="A712" s="93" t="s">
        <v>292</v>
      </c>
      <c r="B712" s="94" t="s">
        <v>242</v>
      </c>
      <c r="C712" s="95">
        <v>1.0113E-2</v>
      </c>
      <c r="D712" s="96">
        <v>228570</v>
      </c>
      <c r="E712" s="107">
        <f>ROUND(C712*D712,0)</f>
        <v>2312</v>
      </c>
    </row>
    <row r="713" spans="1:5">
      <c r="A713" s="98"/>
      <c r="B713" s="99">
        <f>+E713/D724</f>
        <v>0.15413333333333334</v>
      </c>
      <c r="C713" s="97"/>
      <c r="D713" s="98" t="s">
        <v>239</v>
      </c>
      <c r="E713" s="108">
        <f>+E712</f>
        <v>2312</v>
      </c>
    </row>
    <row r="714" spans="1:5">
      <c r="A714" s="91" t="s">
        <v>248</v>
      </c>
      <c r="B714" s="92" t="s">
        <v>163</v>
      </c>
      <c r="C714" s="92" t="s">
        <v>2</v>
      </c>
      <c r="D714" s="92" t="s">
        <v>232</v>
      </c>
      <c r="E714" s="106" t="s">
        <v>233</v>
      </c>
    </row>
    <row r="715" spans="1:5">
      <c r="A715" s="93" t="s">
        <v>243</v>
      </c>
      <c r="B715" s="94" t="s">
        <v>244</v>
      </c>
      <c r="C715" s="95">
        <v>0.05</v>
      </c>
      <c r="D715" s="96">
        <v>1315</v>
      </c>
      <c r="E715" s="107">
        <f>ROUND(C715*D715,0)</f>
        <v>66</v>
      </c>
    </row>
    <row r="716" spans="1:5" ht="25.5">
      <c r="A716" s="93" t="s">
        <v>361</v>
      </c>
      <c r="B716" s="94" t="s">
        <v>307</v>
      </c>
      <c r="C716" s="95">
        <v>5.5560000000000002E-3</v>
      </c>
      <c r="D716" s="96">
        <v>66624</v>
      </c>
      <c r="E716" s="107">
        <f t="shared" ref="E716:E719" si="20">ROUND(C716*D716,0)</f>
        <v>370</v>
      </c>
    </row>
    <row r="717" spans="1:5" ht="25.5">
      <c r="A717" s="93" t="s">
        <v>306</v>
      </c>
      <c r="B717" s="94" t="s">
        <v>307</v>
      </c>
      <c r="C717" s="95">
        <v>8.8888999999999996E-2</v>
      </c>
      <c r="D717" s="96">
        <v>3717</v>
      </c>
      <c r="E717" s="107">
        <f t="shared" si="20"/>
        <v>330</v>
      </c>
    </row>
    <row r="718" spans="1:5" ht="25.5">
      <c r="A718" s="93" t="s">
        <v>308</v>
      </c>
      <c r="B718" s="94" t="s">
        <v>307</v>
      </c>
      <c r="C718" s="95">
        <v>0.13333300000000001</v>
      </c>
      <c r="D718" s="96">
        <v>335</v>
      </c>
      <c r="E718" s="107">
        <f t="shared" si="20"/>
        <v>45</v>
      </c>
    </row>
    <row r="719" spans="1:5">
      <c r="A719" s="93" t="s">
        <v>362</v>
      </c>
      <c r="B719" s="94" t="s">
        <v>307</v>
      </c>
      <c r="C719" s="95">
        <v>4.7099999999999998E-3</v>
      </c>
      <c r="D719" s="96">
        <v>43910</v>
      </c>
      <c r="E719" s="107">
        <f t="shared" si="20"/>
        <v>207</v>
      </c>
    </row>
    <row r="720" spans="1:5">
      <c r="A720" s="98"/>
      <c r="B720" s="99">
        <f>+E720/D724</f>
        <v>6.7866666666666672E-2</v>
      </c>
      <c r="C720" s="97"/>
      <c r="D720" s="98" t="s">
        <v>239</v>
      </c>
      <c r="E720" s="108">
        <f>SUM(E715:E719)</f>
        <v>1018</v>
      </c>
    </row>
    <row r="721" spans="1:5">
      <c r="A721" s="91" t="s">
        <v>249</v>
      </c>
      <c r="B721" s="92" t="s">
        <v>163</v>
      </c>
      <c r="C721" s="92" t="s">
        <v>2</v>
      </c>
      <c r="D721" s="92" t="s">
        <v>232</v>
      </c>
      <c r="E721" s="106" t="s">
        <v>233</v>
      </c>
    </row>
    <row r="722" spans="1:5">
      <c r="A722" s="93" t="s">
        <v>247</v>
      </c>
      <c r="B722" s="94" t="s">
        <v>209</v>
      </c>
      <c r="C722" s="95">
        <v>3.0000000000000001E-3</v>
      </c>
      <c r="D722" s="96">
        <v>75000</v>
      </c>
      <c r="E722" s="107">
        <f>ROUND(C722*D722,0)</f>
        <v>225</v>
      </c>
    </row>
    <row r="723" spans="1:5">
      <c r="A723" s="98"/>
      <c r="B723" s="99">
        <f>+E723/D724</f>
        <v>1.4999999999999999E-2</v>
      </c>
      <c r="C723" s="97"/>
      <c r="D723" s="98" t="s">
        <v>239</v>
      </c>
      <c r="E723" s="108">
        <f>SUM(E722:E722)</f>
        <v>225</v>
      </c>
    </row>
    <row r="724" spans="1:5">
      <c r="A724" s="193" t="s">
        <v>245</v>
      </c>
      <c r="B724" s="193"/>
      <c r="C724" s="193"/>
      <c r="D724" s="194">
        <v>15000</v>
      </c>
      <c r="E724" s="194"/>
    </row>
    <row r="726" spans="1:5" ht="20.25">
      <c r="A726" s="183" t="s">
        <v>246</v>
      </c>
      <c r="B726" s="184"/>
      <c r="C726" s="184"/>
      <c r="D726" s="184"/>
      <c r="E726" s="185"/>
    </row>
    <row r="727" spans="1:5">
      <c r="A727" s="186"/>
      <c r="B727" s="187"/>
      <c r="C727" s="188"/>
      <c r="D727" s="89" t="s">
        <v>229</v>
      </c>
      <c r="E727" s="104" t="s">
        <v>163</v>
      </c>
    </row>
    <row r="728" spans="1:5">
      <c r="A728" s="190"/>
      <c r="B728" s="191"/>
      <c r="C728" s="189"/>
      <c r="D728" s="90" t="s">
        <v>165</v>
      </c>
      <c r="E728" s="105" t="s">
        <v>208</v>
      </c>
    </row>
    <row r="729" spans="1:5" ht="15.75">
      <c r="A729" s="192" t="s">
        <v>230</v>
      </c>
      <c r="B729" s="192"/>
      <c r="C729" s="192"/>
      <c r="D729" s="192"/>
      <c r="E729" s="192"/>
    </row>
    <row r="730" spans="1:5" ht="30" customHeight="1">
      <c r="A730" s="205" t="s">
        <v>222</v>
      </c>
      <c r="B730" s="206"/>
      <c r="C730" s="206"/>
      <c r="D730" s="206"/>
      <c r="E730" s="207"/>
    </row>
    <row r="731" spans="1:5">
      <c r="A731" s="91" t="s">
        <v>231</v>
      </c>
      <c r="B731" s="92" t="s">
        <v>163</v>
      </c>
      <c r="C731" s="92" t="s">
        <v>2</v>
      </c>
      <c r="D731" s="92" t="s">
        <v>232</v>
      </c>
      <c r="E731" s="106" t="s">
        <v>233</v>
      </c>
    </row>
    <row r="732" spans="1:5">
      <c r="A732" s="93" t="s">
        <v>318</v>
      </c>
      <c r="B732" s="94" t="s">
        <v>205</v>
      </c>
      <c r="C732" s="95">
        <v>1</v>
      </c>
      <c r="D732" s="100">
        <v>13000</v>
      </c>
      <c r="E732" s="107">
        <f>ROUND(C732*D732,0)</f>
        <v>13000</v>
      </c>
    </row>
    <row r="733" spans="1:5">
      <c r="A733" s="98"/>
      <c r="B733" s="99">
        <f>+E733/D743</f>
        <v>0.43333333333333335</v>
      </c>
      <c r="C733" s="97"/>
      <c r="D733" s="98" t="s">
        <v>239</v>
      </c>
      <c r="E733" s="108">
        <f>SUM(E732:E732)</f>
        <v>13000</v>
      </c>
    </row>
    <row r="734" spans="1:5">
      <c r="A734" s="91" t="s">
        <v>240</v>
      </c>
      <c r="B734" s="92" t="s">
        <v>163</v>
      </c>
      <c r="C734" s="92" t="s">
        <v>2</v>
      </c>
      <c r="D734" s="92" t="s">
        <v>232</v>
      </c>
      <c r="E734" s="106" t="s">
        <v>233</v>
      </c>
    </row>
    <row r="735" spans="1:5">
      <c r="A735" s="93" t="s">
        <v>292</v>
      </c>
      <c r="B735" s="94" t="s">
        <v>242</v>
      </c>
      <c r="C735" s="95">
        <v>9.3054999999999999E-2</v>
      </c>
      <c r="D735" s="96">
        <v>171670</v>
      </c>
      <c r="E735" s="107">
        <f>ROUND(C735*D735,0)</f>
        <v>15975</v>
      </c>
    </row>
    <row r="736" spans="1:5">
      <c r="A736" s="98"/>
      <c r="B736" s="99">
        <f>+E736/D743</f>
        <v>0.53249999999999997</v>
      </c>
      <c r="C736" s="97"/>
      <c r="D736" s="98" t="s">
        <v>239</v>
      </c>
      <c r="E736" s="108">
        <f>+E735</f>
        <v>15975</v>
      </c>
    </row>
    <row r="737" spans="1:5">
      <c r="A737" s="91" t="s">
        <v>248</v>
      </c>
      <c r="B737" s="92" t="s">
        <v>163</v>
      </c>
      <c r="C737" s="92" t="s">
        <v>2</v>
      </c>
      <c r="D737" s="92" t="s">
        <v>232</v>
      </c>
      <c r="E737" s="106" t="s">
        <v>233</v>
      </c>
    </row>
    <row r="738" spans="1:5">
      <c r="A738" s="93" t="s">
        <v>243</v>
      </c>
      <c r="B738" s="94" t="s">
        <v>244</v>
      </c>
      <c r="C738" s="95">
        <v>0.05</v>
      </c>
      <c r="D738" s="96">
        <v>13000</v>
      </c>
      <c r="E738" s="107">
        <f>ROUND(C738*D738,0)</f>
        <v>650</v>
      </c>
    </row>
    <row r="739" spans="1:5">
      <c r="A739" s="98"/>
      <c r="B739" s="99">
        <f>+E739/D743</f>
        <v>2.1666666666666667E-2</v>
      </c>
      <c r="C739" s="97"/>
      <c r="D739" s="98" t="s">
        <v>239</v>
      </c>
      <c r="E739" s="108">
        <f>SUM(E738:E738)</f>
        <v>650</v>
      </c>
    </row>
    <row r="740" spans="1:5">
      <c r="A740" s="91" t="s">
        <v>249</v>
      </c>
      <c r="B740" s="92" t="s">
        <v>163</v>
      </c>
      <c r="C740" s="92" t="s">
        <v>2</v>
      </c>
      <c r="D740" s="92" t="s">
        <v>232</v>
      </c>
      <c r="E740" s="106" t="s">
        <v>233</v>
      </c>
    </row>
    <row r="741" spans="1:5">
      <c r="A741" s="93" t="s">
        <v>247</v>
      </c>
      <c r="B741" s="94" t="s">
        <v>209</v>
      </c>
      <c r="C741" s="95">
        <v>5.0000000000000001E-3</v>
      </c>
      <c r="D741" s="96">
        <v>75000</v>
      </c>
      <c r="E741" s="107">
        <f>ROUND(C741*D741,0)</f>
        <v>375</v>
      </c>
    </row>
    <row r="742" spans="1:5">
      <c r="A742" s="98"/>
      <c r="B742" s="99">
        <f>+E742/D743</f>
        <v>1.2500000000000001E-2</v>
      </c>
      <c r="C742" s="97"/>
      <c r="D742" s="98" t="s">
        <v>239</v>
      </c>
      <c r="E742" s="108">
        <f>SUM(E741:E741)</f>
        <v>375</v>
      </c>
    </row>
    <row r="743" spans="1:5">
      <c r="A743" s="193" t="s">
        <v>245</v>
      </c>
      <c r="B743" s="193"/>
      <c r="C743" s="193"/>
      <c r="D743" s="194">
        <v>30000</v>
      </c>
      <c r="E743" s="194"/>
    </row>
    <row r="745" spans="1:5" ht="20.25">
      <c r="A745" s="183" t="s">
        <v>246</v>
      </c>
      <c r="B745" s="184"/>
      <c r="C745" s="184"/>
      <c r="D745" s="184"/>
      <c r="E745" s="185"/>
    </row>
    <row r="746" spans="1:5">
      <c r="A746" s="186"/>
      <c r="B746" s="187"/>
      <c r="C746" s="188"/>
      <c r="D746" s="89" t="s">
        <v>229</v>
      </c>
      <c r="E746" s="104" t="s">
        <v>163</v>
      </c>
    </row>
    <row r="747" spans="1:5">
      <c r="A747" s="190"/>
      <c r="B747" s="191"/>
      <c r="C747" s="189"/>
      <c r="D747" s="90" t="s">
        <v>342</v>
      </c>
      <c r="E747" s="105" t="s">
        <v>208</v>
      </c>
    </row>
    <row r="748" spans="1:5" ht="15.75">
      <c r="A748" s="192" t="s">
        <v>230</v>
      </c>
      <c r="B748" s="192"/>
      <c r="C748" s="192"/>
      <c r="D748" s="192"/>
      <c r="E748" s="192"/>
    </row>
    <row r="749" spans="1:5" ht="30.75" customHeight="1">
      <c r="A749" s="205" t="s">
        <v>186</v>
      </c>
      <c r="B749" s="206"/>
      <c r="C749" s="206"/>
      <c r="D749" s="206"/>
      <c r="E749" s="207"/>
    </row>
    <row r="750" spans="1:5">
      <c r="A750" s="91" t="s">
        <v>231</v>
      </c>
      <c r="B750" s="92" t="s">
        <v>163</v>
      </c>
      <c r="C750" s="92" t="s">
        <v>2</v>
      </c>
      <c r="D750" s="92" t="s">
        <v>232</v>
      </c>
      <c r="E750" s="106" t="s">
        <v>233</v>
      </c>
    </row>
    <row r="751" spans="1:5">
      <c r="A751" s="93" t="s">
        <v>319</v>
      </c>
      <c r="B751" s="94" t="s">
        <v>205</v>
      </c>
      <c r="C751" s="95">
        <v>1</v>
      </c>
      <c r="D751" s="100">
        <v>90000</v>
      </c>
      <c r="E751" s="107">
        <f>ROUND(C751*D751,0)</f>
        <v>90000</v>
      </c>
    </row>
    <row r="752" spans="1:5">
      <c r="A752" s="98"/>
      <c r="B752" s="99">
        <f>+E752/D762</f>
        <v>0.8035714285714286</v>
      </c>
      <c r="C752" s="97"/>
      <c r="D752" s="98" t="s">
        <v>239</v>
      </c>
      <c r="E752" s="108">
        <f>SUM(E751:E751)</f>
        <v>90000</v>
      </c>
    </row>
    <row r="753" spans="1:5">
      <c r="A753" s="91" t="s">
        <v>240</v>
      </c>
      <c r="B753" s="92" t="s">
        <v>163</v>
      </c>
      <c r="C753" s="92" t="s">
        <v>2</v>
      </c>
      <c r="D753" s="92" t="s">
        <v>232</v>
      </c>
      <c r="E753" s="106" t="s">
        <v>233</v>
      </c>
    </row>
    <row r="754" spans="1:5">
      <c r="A754" s="93" t="s">
        <v>292</v>
      </c>
      <c r="B754" s="94" t="s">
        <v>242</v>
      </c>
      <c r="C754" s="95">
        <v>0.10019</v>
      </c>
      <c r="D754" s="96">
        <v>171670</v>
      </c>
      <c r="E754" s="107">
        <f>ROUND(C754*D754,0)</f>
        <v>17200</v>
      </c>
    </row>
    <row r="755" spans="1:5">
      <c r="A755" s="98"/>
      <c r="B755" s="99">
        <f>+E755/D762</f>
        <v>0.15357142857142858</v>
      </c>
      <c r="C755" s="97"/>
      <c r="D755" s="98" t="s">
        <v>239</v>
      </c>
      <c r="E755" s="108">
        <f>+E754</f>
        <v>17200</v>
      </c>
    </row>
    <row r="756" spans="1:5">
      <c r="A756" s="91" t="s">
        <v>248</v>
      </c>
      <c r="B756" s="92" t="s">
        <v>163</v>
      </c>
      <c r="C756" s="92" t="s">
        <v>2</v>
      </c>
      <c r="D756" s="92" t="s">
        <v>232</v>
      </c>
      <c r="E756" s="106" t="s">
        <v>233</v>
      </c>
    </row>
    <row r="757" spans="1:5">
      <c r="A757" s="93" t="s">
        <v>243</v>
      </c>
      <c r="B757" s="94" t="s">
        <v>244</v>
      </c>
      <c r="C757" s="95">
        <v>0.05</v>
      </c>
      <c r="D757" s="96">
        <v>90000</v>
      </c>
      <c r="E757" s="107">
        <f>ROUND(C757*D757,0)</f>
        <v>4500</v>
      </c>
    </row>
    <row r="758" spans="1:5">
      <c r="A758" s="98"/>
      <c r="B758" s="99">
        <f>+E758/D762</f>
        <v>4.0178571428571432E-2</v>
      </c>
      <c r="C758" s="97"/>
      <c r="D758" s="98" t="s">
        <v>239</v>
      </c>
      <c r="E758" s="108">
        <f>SUM(E757:E757)</f>
        <v>4500</v>
      </c>
    </row>
    <row r="759" spans="1:5">
      <c r="A759" s="91" t="s">
        <v>249</v>
      </c>
      <c r="B759" s="92" t="s">
        <v>163</v>
      </c>
      <c r="C759" s="92" t="s">
        <v>2</v>
      </c>
      <c r="D759" s="92" t="s">
        <v>232</v>
      </c>
      <c r="E759" s="106" t="s">
        <v>233</v>
      </c>
    </row>
    <row r="760" spans="1:5">
      <c r="A760" s="93" t="s">
        <v>247</v>
      </c>
      <c r="B760" s="94" t="s">
        <v>209</v>
      </c>
      <c r="C760" s="95">
        <v>4.0000000000000001E-3</v>
      </c>
      <c r="D760" s="96">
        <v>75000</v>
      </c>
      <c r="E760" s="107">
        <f>ROUND(C760*D760,0)</f>
        <v>300</v>
      </c>
    </row>
    <row r="761" spans="1:5">
      <c r="A761" s="98"/>
      <c r="B761" s="99">
        <f>+E761/D762</f>
        <v>2.6785714285714286E-3</v>
      </c>
      <c r="C761" s="97"/>
      <c r="D761" s="98" t="s">
        <v>239</v>
      </c>
      <c r="E761" s="108">
        <f>SUM(E760:E760)</f>
        <v>300</v>
      </c>
    </row>
    <row r="762" spans="1:5">
      <c r="A762" s="193" t="s">
        <v>245</v>
      </c>
      <c r="B762" s="193"/>
      <c r="C762" s="193"/>
      <c r="D762" s="194">
        <v>112000</v>
      </c>
      <c r="E762" s="194"/>
    </row>
    <row r="764" spans="1:5" ht="20.25">
      <c r="A764" s="183" t="s">
        <v>246</v>
      </c>
      <c r="B764" s="184"/>
      <c r="C764" s="184"/>
      <c r="D764" s="184"/>
      <c r="E764" s="185"/>
    </row>
    <row r="765" spans="1:5">
      <c r="A765" s="186"/>
      <c r="B765" s="187"/>
      <c r="C765" s="188"/>
      <c r="D765" s="89" t="s">
        <v>229</v>
      </c>
      <c r="E765" s="104" t="s">
        <v>163</v>
      </c>
    </row>
    <row r="766" spans="1:5">
      <c r="A766" s="190"/>
      <c r="B766" s="191"/>
      <c r="C766" s="189"/>
      <c r="D766" s="90" t="s">
        <v>139</v>
      </c>
      <c r="E766" s="105" t="s">
        <v>208</v>
      </c>
    </row>
    <row r="767" spans="1:5" ht="15.75">
      <c r="A767" s="192" t="s">
        <v>230</v>
      </c>
      <c r="B767" s="192"/>
      <c r="C767" s="192"/>
      <c r="D767" s="192"/>
      <c r="E767" s="192"/>
    </row>
    <row r="768" spans="1:5">
      <c r="A768" s="205" t="s">
        <v>188</v>
      </c>
      <c r="B768" s="206"/>
      <c r="C768" s="206"/>
      <c r="D768" s="206"/>
      <c r="E768" s="207"/>
    </row>
    <row r="769" spans="1:5">
      <c r="A769" s="91" t="s">
        <v>231</v>
      </c>
      <c r="B769" s="92" t="s">
        <v>163</v>
      </c>
      <c r="C769" s="92" t="s">
        <v>2</v>
      </c>
      <c r="D769" s="92" t="s">
        <v>232</v>
      </c>
      <c r="E769" s="106" t="s">
        <v>233</v>
      </c>
    </row>
    <row r="770" spans="1:5">
      <c r="A770" s="93" t="s">
        <v>320</v>
      </c>
      <c r="B770" s="94" t="s">
        <v>321</v>
      </c>
      <c r="C770" s="95">
        <v>1.5E-3</v>
      </c>
      <c r="D770" s="96">
        <v>248000</v>
      </c>
      <c r="E770" s="107">
        <f>ROUND(C770*D770,0)</f>
        <v>372</v>
      </c>
    </row>
    <row r="771" spans="1:5">
      <c r="A771" s="101" t="s">
        <v>322</v>
      </c>
      <c r="B771" s="94" t="s">
        <v>321</v>
      </c>
      <c r="C771" s="95">
        <v>1.5E-3</v>
      </c>
      <c r="D771" s="96">
        <v>360000</v>
      </c>
      <c r="E771" s="107">
        <f t="shared" ref="E771:E772" si="21">ROUND(C771*D771,0)</f>
        <v>540</v>
      </c>
    </row>
    <row r="772" spans="1:5">
      <c r="A772" s="93" t="s">
        <v>323</v>
      </c>
      <c r="B772" s="94" t="s">
        <v>208</v>
      </c>
      <c r="C772" s="95">
        <v>1</v>
      </c>
      <c r="D772" s="96">
        <v>50000</v>
      </c>
      <c r="E772" s="107">
        <f t="shared" si="21"/>
        <v>50000</v>
      </c>
    </row>
    <row r="773" spans="1:5">
      <c r="A773" s="98"/>
      <c r="B773" s="99">
        <f>+E773/D783</f>
        <v>0.72731428571428569</v>
      </c>
      <c r="C773" s="97"/>
      <c r="D773" s="98" t="s">
        <v>239</v>
      </c>
      <c r="E773" s="108">
        <f>SUM(E770:E772)</f>
        <v>50912</v>
      </c>
    </row>
    <row r="774" spans="1:5">
      <c r="A774" s="91" t="s">
        <v>240</v>
      </c>
      <c r="B774" s="92" t="s">
        <v>163</v>
      </c>
      <c r="C774" s="92" t="s">
        <v>2</v>
      </c>
      <c r="D774" s="92" t="s">
        <v>232</v>
      </c>
      <c r="E774" s="106" t="s">
        <v>233</v>
      </c>
    </row>
    <row r="775" spans="1:5">
      <c r="A775" s="93" t="s">
        <v>292</v>
      </c>
      <c r="B775" s="94" t="s">
        <v>242</v>
      </c>
      <c r="C775" s="95">
        <v>8.3250000000000005E-2</v>
      </c>
      <c r="D775" s="96">
        <v>171670</v>
      </c>
      <c r="E775" s="107">
        <f>ROUND(C775*D775,0)</f>
        <v>14292</v>
      </c>
    </row>
    <row r="776" spans="1:5">
      <c r="A776" s="98"/>
      <c r="B776" s="99">
        <f>+E776/D783</f>
        <v>0.20417142857142856</v>
      </c>
      <c r="C776" s="97"/>
      <c r="D776" s="98" t="s">
        <v>239</v>
      </c>
      <c r="E776" s="108">
        <f>+E775</f>
        <v>14292</v>
      </c>
    </row>
    <row r="777" spans="1:5">
      <c r="A777" s="91" t="s">
        <v>248</v>
      </c>
      <c r="B777" s="92" t="s">
        <v>163</v>
      </c>
      <c r="C777" s="92" t="s">
        <v>2</v>
      </c>
      <c r="D777" s="92" t="s">
        <v>232</v>
      </c>
      <c r="E777" s="106" t="s">
        <v>233</v>
      </c>
    </row>
    <row r="778" spans="1:5">
      <c r="A778" s="93" t="s">
        <v>243</v>
      </c>
      <c r="B778" s="94" t="s">
        <v>244</v>
      </c>
      <c r="C778" s="95">
        <v>0.05</v>
      </c>
      <c r="D778" s="96">
        <v>50912</v>
      </c>
      <c r="E778" s="107">
        <f>ROUND(C778*D778,0)</f>
        <v>2546</v>
      </c>
    </row>
    <row r="779" spans="1:5">
      <c r="A779" s="98"/>
      <c r="B779" s="99">
        <f>+E779/D783</f>
        <v>3.6371428571428568E-2</v>
      </c>
      <c r="C779" s="97"/>
      <c r="D779" s="98" t="s">
        <v>239</v>
      </c>
      <c r="E779" s="108">
        <f>SUM(E778:E778)</f>
        <v>2546</v>
      </c>
    </row>
    <row r="780" spans="1:5">
      <c r="A780" s="91" t="s">
        <v>249</v>
      </c>
      <c r="B780" s="92" t="s">
        <v>163</v>
      </c>
      <c r="C780" s="92" t="s">
        <v>2</v>
      </c>
      <c r="D780" s="92" t="s">
        <v>232</v>
      </c>
      <c r="E780" s="106" t="s">
        <v>233</v>
      </c>
    </row>
    <row r="781" spans="1:5">
      <c r="A781" s="93" t="s">
        <v>247</v>
      </c>
      <c r="B781" s="94" t="s">
        <v>209</v>
      </c>
      <c r="C781" s="95">
        <v>0.03</v>
      </c>
      <c r="D781" s="96">
        <v>75000</v>
      </c>
      <c r="E781" s="107">
        <f>ROUND(C781*D781,0)</f>
        <v>2250</v>
      </c>
    </row>
    <row r="782" spans="1:5">
      <c r="A782" s="98"/>
      <c r="B782" s="99">
        <f>+E782/D783</f>
        <v>3.214285714285714E-2</v>
      </c>
      <c r="C782" s="97"/>
      <c r="D782" s="98" t="s">
        <v>239</v>
      </c>
      <c r="E782" s="108">
        <f>SUM(E781:E781)</f>
        <v>2250</v>
      </c>
    </row>
    <row r="783" spans="1:5">
      <c r="A783" s="193" t="s">
        <v>245</v>
      </c>
      <c r="B783" s="193"/>
      <c r="C783" s="193"/>
      <c r="D783" s="194">
        <v>70000</v>
      </c>
      <c r="E783" s="194"/>
    </row>
    <row r="785" spans="1:5" ht="20.25">
      <c r="A785" s="183" t="s">
        <v>246</v>
      </c>
      <c r="B785" s="184"/>
      <c r="C785" s="184"/>
      <c r="D785" s="184"/>
      <c r="E785" s="185"/>
    </row>
    <row r="786" spans="1:5">
      <c r="A786" s="186"/>
      <c r="B786" s="187"/>
      <c r="C786" s="188"/>
      <c r="D786" s="89" t="s">
        <v>229</v>
      </c>
      <c r="E786" s="104" t="s">
        <v>163</v>
      </c>
    </row>
    <row r="787" spans="1:5">
      <c r="A787" s="190"/>
      <c r="B787" s="191"/>
      <c r="C787" s="189"/>
      <c r="D787" s="90" t="s">
        <v>166</v>
      </c>
      <c r="E787" s="105" t="s">
        <v>208</v>
      </c>
    </row>
    <row r="788" spans="1:5" ht="15.75">
      <c r="A788" s="192" t="s">
        <v>230</v>
      </c>
      <c r="B788" s="192"/>
      <c r="C788" s="192"/>
      <c r="D788" s="192"/>
      <c r="E788" s="192"/>
    </row>
    <row r="789" spans="1:5">
      <c r="A789" s="205" t="s">
        <v>187</v>
      </c>
      <c r="B789" s="206"/>
      <c r="C789" s="206"/>
      <c r="D789" s="206"/>
      <c r="E789" s="207"/>
    </row>
    <row r="790" spans="1:5">
      <c r="A790" s="91" t="s">
        <v>231</v>
      </c>
      <c r="B790" s="92" t="s">
        <v>163</v>
      </c>
      <c r="C790" s="92" t="s">
        <v>2</v>
      </c>
      <c r="D790" s="92" t="s">
        <v>232</v>
      </c>
      <c r="E790" s="106" t="s">
        <v>233</v>
      </c>
    </row>
    <row r="791" spans="1:5">
      <c r="A791" s="93" t="s">
        <v>320</v>
      </c>
      <c r="B791" s="94" t="s">
        <v>321</v>
      </c>
      <c r="C791" s="95">
        <v>1E-3</v>
      </c>
      <c r="D791" s="96">
        <v>248000</v>
      </c>
      <c r="E791" s="107">
        <f>ROUND(C791*D791,0)</f>
        <v>248</v>
      </c>
    </row>
    <row r="792" spans="1:5">
      <c r="A792" s="101" t="s">
        <v>322</v>
      </c>
      <c r="B792" s="94" t="s">
        <v>321</v>
      </c>
      <c r="C792" s="95">
        <v>1E-3</v>
      </c>
      <c r="D792" s="96">
        <v>360000</v>
      </c>
      <c r="E792" s="107">
        <f t="shared" ref="E792:E794" si="22">ROUND(C792*D792,0)</f>
        <v>360</v>
      </c>
    </row>
    <row r="793" spans="1:5">
      <c r="A793" s="93" t="s">
        <v>324</v>
      </c>
      <c r="B793" s="94" t="s">
        <v>208</v>
      </c>
      <c r="C793" s="95">
        <v>1</v>
      </c>
      <c r="D793" s="96">
        <v>10000</v>
      </c>
      <c r="E793" s="107">
        <f t="shared" si="22"/>
        <v>10000</v>
      </c>
    </row>
    <row r="794" spans="1:5">
      <c r="A794" s="93" t="s">
        <v>325</v>
      </c>
      <c r="B794" s="94" t="s">
        <v>206</v>
      </c>
      <c r="C794" s="95">
        <v>1</v>
      </c>
      <c r="D794" s="96">
        <v>6500</v>
      </c>
      <c r="E794" s="107">
        <f t="shared" si="22"/>
        <v>6500</v>
      </c>
    </row>
    <row r="795" spans="1:5">
      <c r="A795" s="98"/>
      <c r="B795" s="99">
        <f>+E795/D805</f>
        <v>0.48880000000000001</v>
      </c>
      <c r="C795" s="97"/>
      <c r="D795" s="98" t="s">
        <v>239</v>
      </c>
      <c r="E795" s="108">
        <f>SUM(E791:E794)</f>
        <v>17108</v>
      </c>
    </row>
    <row r="796" spans="1:5">
      <c r="A796" s="91" t="s">
        <v>240</v>
      </c>
      <c r="B796" s="92" t="s">
        <v>163</v>
      </c>
      <c r="C796" s="92" t="s">
        <v>2</v>
      </c>
      <c r="D796" s="92" t="s">
        <v>232</v>
      </c>
      <c r="E796" s="106" t="s">
        <v>233</v>
      </c>
    </row>
    <row r="797" spans="1:5">
      <c r="A797" s="93" t="s">
        <v>292</v>
      </c>
      <c r="B797" s="94" t="s">
        <v>242</v>
      </c>
      <c r="C797" s="95">
        <v>8.6135000000000003E-2</v>
      </c>
      <c r="D797" s="96">
        <v>171670</v>
      </c>
      <c r="E797" s="107">
        <f>ROUND(C797*D797,0)</f>
        <v>14787</v>
      </c>
    </row>
    <row r="798" spans="1:5">
      <c r="A798" s="98"/>
      <c r="B798" s="99">
        <f>+E798/D805</f>
        <v>0.4224857142857143</v>
      </c>
      <c r="C798" s="97"/>
      <c r="D798" s="98" t="s">
        <v>239</v>
      </c>
      <c r="E798" s="108">
        <f>+E797</f>
        <v>14787</v>
      </c>
    </row>
    <row r="799" spans="1:5">
      <c r="A799" s="91" t="s">
        <v>248</v>
      </c>
      <c r="B799" s="92" t="s">
        <v>163</v>
      </c>
      <c r="C799" s="92" t="s">
        <v>2</v>
      </c>
      <c r="D799" s="92" t="s">
        <v>232</v>
      </c>
      <c r="E799" s="106" t="s">
        <v>233</v>
      </c>
    </row>
    <row r="800" spans="1:5">
      <c r="A800" s="93" t="s">
        <v>243</v>
      </c>
      <c r="B800" s="94" t="s">
        <v>244</v>
      </c>
      <c r="C800" s="95">
        <v>0.05</v>
      </c>
      <c r="D800" s="96">
        <v>17108</v>
      </c>
      <c r="E800" s="107">
        <f>ROUND(C800*D800,0)</f>
        <v>855</v>
      </c>
    </row>
    <row r="801" spans="1:5">
      <c r="A801" s="98"/>
      <c r="B801" s="99">
        <f>+E801/D805</f>
        <v>2.4428571428571428E-2</v>
      </c>
      <c r="C801" s="97"/>
      <c r="D801" s="98" t="s">
        <v>239</v>
      </c>
      <c r="E801" s="108">
        <f>SUM(E800:E800)</f>
        <v>855</v>
      </c>
    </row>
    <row r="802" spans="1:5">
      <c r="A802" s="91" t="s">
        <v>249</v>
      </c>
      <c r="B802" s="92" t="s">
        <v>163</v>
      </c>
      <c r="C802" s="92" t="s">
        <v>2</v>
      </c>
      <c r="D802" s="92" t="s">
        <v>232</v>
      </c>
      <c r="E802" s="106" t="s">
        <v>233</v>
      </c>
    </row>
    <row r="803" spans="1:5">
      <c r="A803" s="93" t="s">
        <v>247</v>
      </c>
      <c r="B803" s="94" t="s">
        <v>209</v>
      </c>
      <c r="C803" s="95">
        <v>0.03</v>
      </c>
      <c r="D803" s="96">
        <v>75000</v>
      </c>
      <c r="E803" s="107">
        <f>ROUND(C803*D803,0)</f>
        <v>2250</v>
      </c>
    </row>
    <row r="804" spans="1:5">
      <c r="A804" s="98"/>
      <c r="B804" s="99">
        <f>+E804/D805</f>
        <v>6.4285714285714279E-2</v>
      </c>
      <c r="C804" s="97"/>
      <c r="D804" s="98" t="s">
        <v>239</v>
      </c>
      <c r="E804" s="108">
        <f>SUM(E803:E803)</f>
        <v>2250</v>
      </c>
    </row>
    <row r="805" spans="1:5">
      <c r="A805" s="193" t="s">
        <v>245</v>
      </c>
      <c r="B805" s="193"/>
      <c r="C805" s="193"/>
      <c r="D805" s="194">
        <v>35000</v>
      </c>
      <c r="E805" s="194"/>
    </row>
    <row r="807" spans="1:5" ht="20.25">
      <c r="A807" s="183" t="s">
        <v>246</v>
      </c>
      <c r="B807" s="184"/>
      <c r="C807" s="184"/>
      <c r="D807" s="184"/>
      <c r="E807" s="185"/>
    </row>
    <row r="808" spans="1:5">
      <c r="A808" s="186"/>
      <c r="B808" s="187"/>
      <c r="C808" s="188"/>
      <c r="D808" s="89" t="s">
        <v>229</v>
      </c>
      <c r="E808" s="104" t="s">
        <v>163</v>
      </c>
    </row>
    <row r="809" spans="1:5">
      <c r="A809" s="190"/>
      <c r="B809" s="191"/>
      <c r="C809" s="189"/>
      <c r="D809" s="90" t="s">
        <v>167</v>
      </c>
      <c r="E809" s="105" t="s">
        <v>163</v>
      </c>
    </row>
    <row r="810" spans="1:5" ht="15.75">
      <c r="A810" s="192" t="s">
        <v>230</v>
      </c>
      <c r="B810" s="192"/>
      <c r="C810" s="192"/>
      <c r="D810" s="192"/>
      <c r="E810" s="192"/>
    </row>
    <row r="811" spans="1:5">
      <c r="A811" s="205" t="s">
        <v>189</v>
      </c>
      <c r="B811" s="206"/>
      <c r="C811" s="206"/>
      <c r="D811" s="206"/>
      <c r="E811" s="207"/>
    </row>
    <row r="812" spans="1:5">
      <c r="A812" s="91" t="s">
        <v>231</v>
      </c>
      <c r="B812" s="92" t="s">
        <v>163</v>
      </c>
      <c r="C812" s="92" t="s">
        <v>2</v>
      </c>
      <c r="D812" s="92" t="s">
        <v>232</v>
      </c>
      <c r="E812" s="106" t="s">
        <v>233</v>
      </c>
    </row>
    <row r="813" spans="1:5">
      <c r="A813" s="93" t="s">
        <v>320</v>
      </c>
      <c r="B813" s="94" t="s">
        <v>321</v>
      </c>
      <c r="C813" s="95">
        <v>1E-3</v>
      </c>
      <c r="D813" s="96">
        <v>248000</v>
      </c>
      <c r="E813" s="107">
        <f>ROUND(C813*D813,0)</f>
        <v>248</v>
      </c>
    </row>
    <row r="814" spans="1:5">
      <c r="A814" s="101" t="s">
        <v>322</v>
      </c>
      <c r="B814" s="94" t="s">
        <v>321</v>
      </c>
      <c r="C814" s="95">
        <v>1E-3</v>
      </c>
      <c r="D814" s="96">
        <v>360000</v>
      </c>
      <c r="E814" s="107">
        <f t="shared" ref="E814:E815" si="23">ROUND(C814*D814,0)</f>
        <v>360</v>
      </c>
    </row>
    <row r="815" spans="1:5">
      <c r="A815" s="93" t="s">
        <v>326</v>
      </c>
      <c r="B815" s="94" t="s">
        <v>204</v>
      </c>
      <c r="C815" s="95">
        <v>1</v>
      </c>
      <c r="D815" s="96">
        <v>8000</v>
      </c>
      <c r="E815" s="107">
        <f t="shared" si="23"/>
        <v>8000</v>
      </c>
    </row>
    <row r="816" spans="1:5">
      <c r="A816" s="98"/>
      <c r="B816" s="99">
        <f>+E816/D826</f>
        <v>0.4304</v>
      </c>
      <c r="C816" s="97"/>
      <c r="D816" s="98" t="s">
        <v>239</v>
      </c>
      <c r="E816" s="108">
        <f>SUM(E813:E815)</f>
        <v>8608</v>
      </c>
    </row>
    <row r="817" spans="1:5">
      <c r="A817" s="91" t="s">
        <v>240</v>
      </c>
      <c r="B817" s="92" t="s">
        <v>163</v>
      </c>
      <c r="C817" s="92" t="s">
        <v>2</v>
      </c>
      <c r="D817" s="92" t="s">
        <v>232</v>
      </c>
      <c r="E817" s="106" t="s">
        <v>233</v>
      </c>
    </row>
    <row r="818" spans="1:5">
      <c r="A818" s="93" t="s">
        <v>292</v>
      </c>
      <c r="B818" s="94" t="s">
        <v>242</v>
      </c>
      <c r="C818" s="95">
        <v>6.0359000000000003E-2</v>
      </c>
      <c r="D818" s="96">
        <v>171670</v>
      </c>
      <c r="E818" s="107">
        <f>ROUND(C818*D818,0)</f>
        <v>10362</v>
      </c>
    </row>
    <row r="819" spans="1:5">
      <c r="A819" s="98"/>
      <c r="B819" s="99">
        <f>+E819/D826</f>
        <v>0.5181</v>
      </c>
      <c r="C819" s="97"/>
      <c r="D819" s="98" t="s">
        <v>239</v>
      </c>
      <c r="E819" s="108">
        <f>+E818</f>
        <v>10362</v>
      </c>
    </row>
    <row r="820" spans="1:5">
      <c r="A820" s="91" t="s">
        <v>248</v>
      </c>
      <c r="B820" s="92" t="s">
        <v>163</v>
      </c>
      <c r="C820" s="92" t="s">
        <v>2</v>
      </c>
      <c r="D820" s="92" t="s">
        <v>232</v>
      </c>
      <c r="E820" s="106" t="s">
        <v>233</v>
      </c>
    </row>
    <row r="821" spans="1:5">
      <c r="A821" s="93" t="s">
        <v>243</v>
      </c>
      <c r="B821" s="94" t="s">
        <v>244</v>
      </c>
      <c r="C821" s="95">
        <v>0.05</v>
      </c>
      <c r="D821" s="96">
        <v>8608</v>
      </c>
      <c r="E821" s="107">
        <f>ROUND(C821*D821,0)</f>
        <v>430</v>
      </c>
    </row>
    <row r="822" spans="1:5">
      <c r="A822" s="98"/>
      <c r="B822" s="99">
        <f>+E822/D826</f>
        <v>2.1499999999999998E-2</v>
      </c>
      <c r="C822" s="97"/>
      <c r="D822" s="98" t="s">
        <v>239</v>
      </c>
      <c r="E822" s="108">
        <f>SUM(E821:E821)</f>
        <v>430</v>
      </c>
    </row>
    <row r="823" spans="1:5">
      <c r="A823" s="91" t="s">
        <v>249</v>
      </c>
      <c r="B823" s="92" t="s">
        <v>163</v>
      </c>
      <c r="C823" s="92" t="s">
        <v>2</v>
      </c>
      <c r="D823" s="92" t="s">
        <v>232</v>
      </c>
      <c r="E823" s="106" t="s">
        <v>233</v>
      </c>
    </row>
    <row r="824" spans="1:5">
      <c r="A824" s="93" t="s">
        <v>247</v>
      </c>
      <c r="B824" s="94" t="s">
        <v>209</v>
      </c>
      <c r="C824" s="95">
        <v>8.0000000000000002E-3</v>
      </c>
      <c r="D824" s="96">
        <v>75000</v>
      </c>
      <c r="E824" s="107">
        <f>ROUND(C824*D824,0)</f>
        <v>600</v>
      </c>
    </row>
    <row r="825" spans="1:5">
      <c r="A825" s="98"/>
      <c r="B825" s="99">
        <f>+E825/D826</f>
        <v>0.03</v>
      </c>
      <c r="C825" s="97"/>
      <c r="D825" s="98" t="s">
        <v>239</v>
      </c>
      <c r="E825" s="108">
        <f>SUM(E824:E824)</f>
        <v>600</v>
      </c>
    </row>
    <row r="826" spans="1:5">
      <c r="A826" s="193" t="s">
        <v>245</v>
      </c>
      <c r="B826" s="193"/>
      <c r="C826" s="193"/>
      <c r="D826" s="194">
        <v>20000</v>
      </c>
      <c r="E826" s="194"/>
    </row>
    <row r="828" spans="1:5" ht="20.25">
      <c r="A828" s="183" t="s">
        <v>246</v>
      </c>
      <c r="B828" s="184"/>
      <c r="C828" s="184"/>
      <c r="D828" s="184"/>
      <c r="E828" s="185"/>
    </row>
    <row r="829" spans="1:5">
      <c r="A829" s="186"/>
      <c r="B829" s="187"/>
      <c r="C829" s="188"/>
      <c r="D829" s="89" t="s">
        <v>229</v>
      </c>
      <c r="E829" s="104" t="s">
        <v>163</v>
      </c>
    </row>
    <row r="830" spans="1:5">
      <c r="A830" s="190"/>
      <c r="B830" s="191"/>
      <c r="C830" s="189"/>
      <c r="D830" s="90" t="s">
        <v>168</v>
      </c>
      <c r="E830" s="105" t="s">
        <v>163</v>
      </c>
    </row>
    <row r="831" spans="1:5" ht="15.75">
      <c r="A831" s="192" t="s">
        <v>230</v>
      </c>
      <c r="B831" s="192"/>
      <c r="C831" s="192"/>
      <c r="D831" s="192"/>
      <c r="E831" s="192"/>
    </row>
    <row r="832" spans="1:5">
      <c r="A832" s="205" t="s">
        <v>190</v>
      </c>
      <c r="B832" s="206"/>
      <c r="C832" s="206"/>
      <c r="D832" s="206"/>
      <c r="E832" s="207"/>
    </row>
    <row r="833" spans="1:5">
      <c r="A833" s="91" t="s">
        <v>231</v>
      </c>
      <c r="B833" s="92" t="s">
        <v>163</v>
      </c>
      <c r="C833" s="92" t="s">
        <v>2</v>
      </c>
      <c r="D833" s="92" t="s">
        <v>232</v>
      </c>
      <c r="E833" s="106" t="s">
        <v>233</v>
      </c>
    </row>
    <row r="834" spans="1:5">
      <c r="A834" s="93" t="s">
        <v>320</v>
      </c>
      <c r="B834" s="94" t="s">
        <v>321</v>
      </c>
      <c r="C834" s="95">
        <v>1E-3</v>
      </c>
      <c r="D834" s="96">
        <v>248000</v>
      </c>
      <c r="E834" s="107">
        <f>ROUND(C834*D834,0)</f>
        <v>248</v>
      </c>
    </row>
    <row r="835" spans="1:5">
      <c r="A835" s="101" t="s">
        <v>322</v>
      </c>
      <c r="B835" s="94" t="s">
        <v>321</v>
      </c>
      <c r="C835" s="95">
        <v>1E-3</v>
      </c>
      <c r="D835" s="96">
        <v>360000</v>
      </c>
      <c r="E835" s="107">
        <f t="shared" ref="E835:E836" si="24">ROUND(C835*D835,0)</f>
        <v>360</v>
      </c>
    </row>
    <row r="836" spans="1:5">
      <c r="A836" s="93" t="s">
        <v>327</v>
      </c>
      <c r="B836" s="94" t="s">
        <v>204</v>
      </c>
      <c r="C836" s="95">
        <v>1</v>
      </c>
      <c r="D836" s="96">
        <v>12762</v>
      </c>
      <c r="E836" s="107">
        <f t="shared" si="24"/>
        <v>12762</v>
      </c>
    </row>
    <row r="837" spans="1:5">
      <c r="A837" s="98"/>
      <c r="B837" s="99">
        <f>+E837/D847</f>
        <v>0.53480000000000005</v>
      </c>
      <c r="C837" s="97"/>
      <c r="D837" s="98" t="s">
        <v>239</v>
      </c>
      <c r="E837" s="108">
        <f>SUM(E834:E836)</f>
        <v>13370</v>
      </c>
    </row>
    <row r="838" spans="1:5">
      <c r="A838" s="91" t="s">
        <v>240</v>
      </c>
      <c r="B838" s="92" t="s">
        <v>163</v>
      </c>
      <c r="C838" s="92" t="s">
        <v>2</v>
      </c>
      <c r="D838" s="92" t="s">
        <v>232</v>
      </c>
      <c r="E838" s="106" t="s">
        <v>233</v>
      </c>
    </row>
    <row r="839" spans="1:5">
      <c r="A839" s="93" t="s">
        <v>292</v>
      </c>
      <c r="B839" s="94" t="s">
        <v>242</v>
      </c>
      <c r="C839" s="95">
        <v>6.0357000000000001E-2</v>
      </c>
      <c r="D839" s="96">
        <v>171670</v>
      </c>
      <c r="E839" s="107">
        <f>ROUND(C839*D839,0)</f>
        <v>10361</v>
      </c>
    </row>
    <row r="840" spans="1:5">
      <c r="A840" s="98"/>
      <c r="B840" s="99">
        <f>+E840/D847</f>
        <v>0.41443999999999998</v>
      </c>
      <c r="C840" s="97"/>
      <c r="D840" s="98" t="s">
        <v>239</v>
      </c>
      <c r="E840" s="108">
        <f>+E839</f>
        <v>10361</v>
      </c>
    </row>
    <row r="841" spans="1:5">
      <c r="A841" s="91" t="s">
        <v>248</v>
      </c>
      <c r="B841" s="92" t="s">
        <v>163</v>
      </c>
      <c r="C841" s="92" t="s">
        <v>2</v>
      </c>
      <c r="D841" s="92" t="s">
        <v>232</v>
      </c>
      <c r="E841" s="106" t="s">
        <v>233</v>
      </c>
    </row>
    <row r="842" spans="1:5">
      <c r="A842" s="93" t="s">
        <v>243</v>
      </c>
      <c r="B842" s="94" t="s">
        <v>244</v>
      </c>
      <c r="C842" s="95">
        <v>0.05</v>
      </c>
      <c r="D842" s="96">
        <v>13370</v>
      </c>
      <c r="E842" s="107">
        <f>ROUND(C842*D842,0)</f>
        <v>669</v>
      </c>
    </row>
    <row r="843" spans="1:5">
      <c r="A843" s="98"/>
      <c r="B843" s="99">
        <f>+E843/D847</f>
        <v>2.6759999999999999E-2</v>
      </c>
      <c r="C843" s="97"/>
      <c r="D843" s="98" t="s">
        <v>239</v>
      </c>
      <c r="E843" s="108">
        <f>SUM(E842:E842)</f>
        <v>669</v>
      </c>
    </row>
    <row r="844" spans="1:5">
      <c r="A844" s="91" t="s">
        <v>249</v>
      </c>
      <c r="B844" s="92" t="s">
        <v>163</v>
      </c>
      <c r="C844" s="92" t="s">
        <v>2</v>
      </c>
      <c r="D844" s="92" t="s">
        <v>232</v>
      </c>
      <c r="E844" s="106" t="s">
        <v>233</v>
      </c>
    </row>
    <row r="845" spans="1:5">
      <c r="A845" s="93" t="s">
        <v>247</v>
      </c>
      <c r="B845" s="94" t="s">
        <v>209</v>
      </c>
      <c r="C845" s="95">
        <v>8.0000000000000002E-3</v>
      </c>
      <c r="D845" s="96">
        <v>75000</v>
      </c>
      <c r="E845" s="107">
        <f>ROUND(C845*D845,0)</f>
        <v>600</v>
      </c>
    </row>
    <row r="846" spans="1:5">
      <c r="A846" s="98"/>
      <c r="B846" s="99">
        <f>+E846/D847</f>
        <v>2.4E-2</v>
      </c>
      <c r="C846" s="97"/>
      <c r="D846" s="98" t="s">
        <v>239</v>
      </c>
      <c r="E846" s="108">
        <f>SUM(E845:E845)</f>
        <v>600</v>
      </c>
    </row>
    <row r="847" spans="1:5">
      <c r="A847" s="193" t="s">
        <v>245</v>
      </c>
      <c r="B847" s="193"/>
      <c r="C847" s="193"/>
      <c r="D847" s="194">
        <v>25000</v>
      </c>
      <c r="E847" s="194"/>
    </row>
    <row r="849" spans="1:5" ht="20.25">
      <c r="A849" s="183" t="s">
        <v>246</v>
      </c>
      <c r="B849" s="184"/>
      <c r="C849" s="184"/>
      <c r="D849" s="184"/>
      <c r="E849" s="185"/>
    </row>
    <row r="850" spans="1:5">
      <c r="A850" s="186"/>
      <c r="B850" s="187"/>
      <c r="C850" s="188"/>
      <c r="D850" s="89" t="s">
        <v>229</v>
      </c>
      <c r="E850" s="104" t="s">
        <v>163</v>
      </c>
    </row>
    <row r="851" spans="1:5">
      <c r="A851" s="190"/>
      <c r="B851" s="191"/>
      <c r="C851" s="189"/>
      <c r="D851" s="90" t="s">
        <v>261</v>
      </c>
      <c r="E851" s="105" t="s">
        <v>163</v>
      </c>
    </row>
    <row r="852" spans="1:5" ht="15.75">
      <c r="A852" s="192" t="s">
        <v>230</v>
      </c>
      <c r="B852" s="192"/>
      <c r="C852" s="192"/>
      <c r="D852" s="192"/>
      <c r="E852" s="192"/>
    </row>
    <row r="853" spans="1:5">
      <c r="A853" s="205" t="s">
        <v>223</v>
      </c>
      <c r="B853" s="206"/>
      <c r="C853" s="206"/>
      <c r="D853" s="206"/>
      <c r="E853" s="207"/>
    </row>
    <row r="854" spans="1:5">
      <c r="A854" s="91" t="s">
        <v>231</v>
      </c>
      <c r="B854" s="92" t="s">
        <v>163</v>
      </c>
      <c r="C854" s="92" t="s">
        <v>2</v>
      </c>
      <c r="D854" s="92" t="s">
        <v>232</v>
      </c>
      <c r="E854" s="106" t="s">
        <v>233</v>
      </c>
    </row>
    <row r="855" spans="1:5">
      <c r="A855" s="93" t="s">
        <v>320</v>
      </c>
      <c r="B855" s="94" t="s">
        <v>321</v>
      </c>
      <c r="C855" s="95">
        <v>1E-3</v>
      </c>
      <c r="D855" s="96">
        <v>248000</v>
      </c>
      <c r="E855" s="107">
        <f>ROUND(C855*D855,0)</f>
        <v>248</v>
      </c>
    </row>
    <row r="856" spans="1:5">
      <c r="A856" s="101" t="s">
        <v>322</v>
      </c>
      <c r="B856" s="94" t="s">
        <v>321</v>
      </c>
      <c r="C856" s="95">
        <v>1E-3</v>
      </c>
      <c r="D856" s="96">
        <v>360000</v>
      </c>
      <c r="E856" s="107">
        <f t="shared" ref="E856:E857" si="25">ROUND(C856*D856,0)</f>
        <v>360</v>
      </c>
    </row>
    <row r="857" spans="1:5">
      <c r="A857" s="93" t="s">
        <v>328</v>
      </c>
      <c r="B857" s="94" t="s">
        <v>204</v>
      </c>
      <c r="C857" s="95">
        <v>1</v>
      </c>
      <c r="D857" s="96">
        <v>108000</v>
      </c>
      <c r="E857" s="107">
        <f t="shared" si="25"/>
        <v>108000</v>
      </c>
    </row>
    <row r="858" spans="1:5">
      <c r="A858" s="98"/>
      <c r="B858" s="99">
        <f>+E858/D868</f>
        <v>0.86886399999999997</v>
      </c>
      <c r="C858" s="97"/>
      <c r="D858" s="98" t="s">
        <v>239</v>
      </c>
      <c r="E858" s="108">
        <f>SUM(E855:E857)</f>
        <v>108608</v>
      </c>
    </row>
    <row r="859" spans="1:5">
      <c r="A859" s="91" t="s">
        <v>240</v>
      </c>
      <c r="B859" s="92" t="s">
        <v>163</v>
      </c>
      <c r="C859" s="92" t="s">
        <v>2</v>
      </c>
      <c r="D859" s="92" t="s">
        <v>232</v>
      </c>
      <c r="E859" s="106" t="s">
        <v>233</v>
      </c>
    </row>
    <row r="860" spans="1:5">
      <c r="A860" s="93" t="s">
        <v>292</v>
      </c>
      <c r="B860" s="94" t="s">
        <v>242</v>
      </c>
      <c r="C860" s="95">
        <v>6.0359000000000003E-2</v>
      </c>
      <c r="D860" s="96">
        <v>171670</v>
      </c>
      <c r="E860" s="107">
        <f>ROUND(C860*D860,0)</f>
        <v>10362</v>
      </c>
    </row>
    <row r="861" spans="1:5">
      <c r="A861" s="98"/>
      <c r="B861" s="99">
        <f>+E861/D868</f>
        <v>8.2895999999999997E-2</v>
      </c>
      <c r="C861" s="97"/>
      <c r="D861" s="98" t="s">
        <v>239</v>
      </c>
      <c r="E861" s="108">
        <f>+E860</f>
        <v>10362</v>
      </c>
    </row>
    <row r="862" spans="1:5">
      <c r="A862" s="91" t="s">
        <v>248</v>
      </c>
      <c r="B862" s="92" t="s">
        <v>163</v>
      </c>
      <c r="C862" s="92" t="s">
        <v>2</v>
      </c>
      <c r="D862" s="92" t="s">
        <v>232</v>
      </c>
      <c r="E862" s="106" t="s">
        <v>233</v>
      </c>
    </row>
    <row r="863" spans="1:5">
      <c r="A863" s="93" t="s">
        <v>243</v>
      </c>
      <c r="B863" s="94" t="s">
        <v>244</v>
      </c>
      <c r="C863" s="95">
        <v>0.05</v>
      </c>
      <c r="D863" s="96">
        <v>108608</v>
      </c>
      <c r="E863" s="107">
        <f>ROUND(C863*D863,0)</f>
        <v>5430</v>
      </c>
    </row>
    <row r="864" spans="1:5">
      <c r="A864" s="98"/>
      <c r="B864" s="99">
        <f>+E864/D868</f>
        <v>4.3439999999999999E-2</v>
      </c>
      <c r="C864" s="97"/>
      <c r="D864" s="98" t="s">
        <v>239</v>
      </c>
      <c r="E864" s="108">
        <f>SUM(E863:E863)</f>
        <v>5430</v>
      </c>
    </row>
    <row r="865" spans="1:5">
      <c r="A865" s="91" t="s">
        <v>249</v>
      </c>
      <c r="B865" s="92" t="s">
        <v>163</v>
      </c>
      <c r="C865" s="92" t="s">
        <v>2</v>
      </c>
      <c r="D865" s="92" t="s">
        <v>232</v>
      </c>
      <c r="E865" s="106" t="s">
        <v>233</v>
      </c>
    </row>
    <row r="866" spans="1:5">
      <c r="A866" s="93" t="s">
        <v>247</v>
      </c>
      <c r="B866" s="94" t="s">
        <v>209</v>
      </c>
      <c r="C866" s="95">
        <v>8.0000000000000002E-3</v>
      </c>
      <c r="D866" s="96">
        <v>75000</v>
      </c>
      <c r="E866" s="107">
        <f>ROUND(C866*D866,0)</f>
        <v>600</v>
      </c>
    </row>
    <row r="867" spans="1:5">
      <c r="A867" s="98"/>
      <c r="B867" s="99">
        <f>+E867/D868</f>
        <v>4.7999999999999996E-3</v>
      </c>
      <c r="C867" s="97"/>
      <c r="D867" s="98" t="s">
        <v>239</v>
      </c>
      <c r="E867" s="108">
        <f>SUM(E866:E866)</f>
        <v>600</v>
      </c>
    </row>
    <row r="868" spans="1:5">
      <c r="A868" s="193" t="s">
        <v>245</v>
      </c>
      <c r="B868" s="193"/>
      <c r="C868" s="193"/>
      <c r="D868" s="194">
        <v>125000</v>
      </c>
      <c r="E868" s="194"/>
    </row>
    <row r="870" spans="1:5" ht="20.25">
      <c r="A870" s="183" t="s">
        <v>246</v>
      </c>
      <c r="B870" s="184"/>
      <c r="C870" s="184"/>
      <c r="D870" s="184"/>
      <c r="E870" s="185"/>
    </row>
    <row r="871" spans="1:5">
      <c r="A871" s="186"/>
      <c r="B871" s="187"/>
      <c r="C871" s="188"/>
      <c r="D871" s="89" t="s">
        <v>229</v>
      </c>
      <c r="E871" s="104" t="s">
        <v>163</v>
      </c>
    </row>
    <row r="872" spans="1:5">
      <c r="A872" s="190"/>
      <c r="B872" s="191"/>
      <c r="C872" s="189"/>
      <c r="D872" s="90" t="s">
        <v>262</v>
      </c>
      <c r="E872" s="105" t="s">
        <v>163</v>
      </c>
    </row>
    <row r="873" spans="1:5" ht="15.75">
      <c r="A873" s="192" t="s">
        <v>230</v>
      </c>
      <c r="B873" s="192"/>
      <c r="C873" s="192"/>
      <c r="D873" s="192"/>
      <c r="E873" s="192"/>
    </row>
    <row r="874" spans="1:5">
      <c r="A874" s="205" t="s">
        <v>193</v>
      </c>
      <c r="B874" s="206"/>
      <c r="C874" s="206"/>
      <c r="D874" s="206"/>
      <c r="E874" s="207"/>
    </row>
    <row r="875" spans="1:5">
      <c r="A875" s="91" t="s">
        <v>231</v>
      </c>
      <c r="B875" s="92" t="s">
        <v>163</v>
      </c>
      <c r="C875" s="92" t="s">
        <v>2</v>
      </c>
      <c r="D875" s="92" t="s">
        <v>232</v>
      </c>
      <c r="E875" s="106" t="s">
        <v>233</v>
      </c>
    </row>
    <row r="876" spans="1:5">
      <c r="A876" s="93" t="s">
        <v>320</v>
      </c>
      <c r="B876" s="94" t="s">
        <v>321</v>
      </c>
      <c r="C876" s="95">
        <v>1E-3</v>
      </c>
      <c r="D876" s="96">
        <v>248000</v>
      </c>
      <c r="E876" s="107">
        <f>ROUND(C876*D876,0)</f>
        <v>248</v>
      </c>
    </row>
    <row r="877" spans="1:5">
      <c r="A877" s="101" t="s">
        <v>322</v>
      </c>
      <c r="B877" s="94" t="s">
        <v>321</v>
      </c>
      <c r="C877" s="95">
        <v>1E-3</v>
      </c>
      <c r="D877" s="96">
        <v>360000</v>
      </c>
      <c r="E877" s="107">
        <f t="shared" ref="E877:E878" si="26">ROUND(C877*D877,0)</f>
        <v>360</v>
      </c>
    </row>
    <row r="878" spans="1:5">
      <c r="A878" s="93" t="s">
        <v>329</v>
      </c>
      <c r="B878" s="94" t="s">
        <v>204</v>
      </c>
      <c r="C878" s="95">
        <v>1</v>
      </c>
      <c r="D878" s="96">
        <v>55600</v>
      </c>
      <c r="E878" s="107">
        <f t="shared" si="26"/>
        <v>55600</v>
      </c>
    </row>
    <row r="879" spans="1:5">
      <c r="A879" s="98"/>
      <c r="B879" s="99">
        <f>+E879/D889</f>
        <v>0.80297142857142856</v>
      </c>
      <c r="C879" s="97"/>
      <c r="D879" s="98" t="s">
        <v>239</v>
      </c>
      <c r="E879" s="108">
        <f>SUM(E876:E878)</f>
        <v>56208</v>
      </c>
    </row>
    <row r="880" spans="1:5">
      <c r="A880" s="91" t="s">
        <v>240</v>
      </c>
      <c r="B880" s="92" t="s">
        <v>163</v>
      </c>
      <c r="C880" s="92" t="s">
        <v>2</v>
      </c>
      <c r="D880" s="92" t="s">
        <v>232</v>
      </c>
      <c r="E880" s="106" t="s">
        <v>233</v>
      </c>
    </row>
    <row r="881" spans="1:5">
      <c r="A881" s="93" t="s">
        <v>292</v>
      </c>
      <c r="B881" s="94" t="s">
        <v>242</v>
      </c>
      <c r="C881" s="95">
        <v>6.0478999999999998E-2</v>
      </c>
      <c r="D881" s="96">
        <v>171670</v>
      </c>
      <c r="E881" s="107">
        <f>ROUND(C881*D881,0)</f>
        <v>10382</v>
      </c>
    </row>
    <row r="882" spans="1:5">
      <c r="A882" s="98"/>
      <c r="B882" s="99">
        <f>+E882/D889</f>
        <v>0.1483142857142857</v>
      </c>
      <c r="C882" s="97"/>
      <c r="D882" s="98" t="s">
        <v>239</v>
      </c>
      <c r="E882" s="108">
        <f>+E881</f>
        <v>10382</v>
      </c>
    </row>
    <row r="883" spans="1:5">
      <c r="A883" s="91" t="s">
        <v>248</v>
      </c>
      <c r="B883" s="92" t="s">
        <v>163</v>
      </c>
      <c r="C883" s="92" t="s">
        <v>2</v>
      </c>
      <c r="D883" s="92" t="s">
        <v>232</v>
      </c>
      <c r="E883" s="106" t="s">
        <v>233</v>
      </c>
    </row>
    <row r="884" spans="1:5">
      <c r="A884" s="93" t="s">
        <v>243</v>
      </c>
      <c r="B884" s="94" t="s">
        <v>244</v>
      </c>
      <c r="C884" s="95">
        <v>0.05</v>
      </c>
      <c r="D884" s="96">
        <v>56208</v>
      </c>
      <c r="E884" s="107">
        <f>ROUND(C884*D884,0)</f>
        <v>2810</v>
      </c>
    </row>
    <row r="885" spans="1:5">
      <c r="A885" s="98"/>
      <c r="B885" s="99">
        <f>+E885/D889</f>
        <v>4.014285714285714E-2</v>
      </c>
      <c r="C885" s="97"/>
      <c r="D885" s="98" t="s">
        <v>239</v>
      </c>
      <c r="E885" s="108">
        <f>SUM(E884:E884)</f>
        <v>2810</v>
      </c>
    </row>
    <row r="886" spans="1:5">
      <c r="A886" s="91" t="s">
        <v>249</v>
      </c>
      <c r="B886" s="92" t="s">
        <v>163</v>
      </c>
      <c r="C886" s="92" t="s">
        <v>2</v>
      </c>
      <c r="D886" s="92" t="s">
        <v>232</v>
      </c>
      <c r="E886" s="106" t="s">
        <v>233</v>
      </c>
    </row>
    <row r="887" spans="1:5">
      <c r="A887" s="93" t="s">
        <v>247</v>
      </c>
      <c r="B887" s="94" t="s">
        <v>209</v>
      </c>
      <c r="C887" s="95">
        <v>8.0000000000000002E-3</v>
      </c>
      <c r="D887" s="96">
        <v>75000</v>
      </c>
      <c r="E887" s="107">
        <f>ROUND(C887*D887,0)</f>
        <v>600</v>
      </c>
    </row>
    <row r="888" spans="1:5">
      <c r="A888" s="98"/>
      <c r="B888" s="99">
        <f>+E888/D889</f>
        <v>8.5714285714285719E-3</v>
      </c>
      <c r="C888" s="97"/>
      <c r="D888" s="98" t="s">
        <v>239</v>
      </c>
      <c r="E888" s="108">
        <f>SUM(E887:E887)</f>
        <v>600</v>
      </c>
    </row>
    <row r="889" spans="1:5">
      <c r="A889" s="193" t="s">
        <v>245</v>
      </c>
      <c r="B889" s="193"/>
      <c r="C889" s="193"/>
      <c r="D889" s="194">
        <v>70000</v>
      </c>
      <c r="E889" s="194"/>
    </row>
    <row r="891" spans="1:5" ht="20.25">
      <c r="A891" s="183" t="s">
        <v>246</v>
      </c>
      <c r="B891" s="184"/>
      <c r="C891" s="184"/>
      <c r="D891" s="184"/>
      <c r="E891" s="185"/>
    </row>
    <row r="892" spans="1:5">
      <c r="A892" s="186"/>
      <c r="B892" s="187"/>
      <c r="C892" s="188"/>
      <c r="D892" s="89" t="s">
        <v>229</v>
      </c>
      <c r="E892" s="104" t="s">
        <v>163</v>
      </c>
    </row>
    <row r="893" spans="1:5">
      <c r="A893" s="190"/>
      <c r="B893" s="191"/>
      <c r="C893" s="189"/>
      <c r="D893" s="90" t="s">
        <v>263</v>
      </c>
      <c r="E893" s="105" t="s">
        <v>163</v>
      </c>
    </row>
    <row r="894" spans="1:5" ht="15.75">
      <c r="A894" s="192" t="s">
        <v>230</v>
      </c>
      <c r="B894" s="192"/>
      <c r="C894" s="192"/>
      <c r="D894" s="192"/>
      <c r="E894" s="192"/>
    </row>
    <row r="895" spans="1:5">
      <c r="A895" s="205" t="s">
        <v>191</v>
      </c>
      <c r="B895" s="206"/>
      <c r="C895" s="206"/>
      <c r="D895" s="206"/>
      <c r="E895" s="207"/>
    </row>
    <row r="896" spans="1:5">
      <c r="A896" s="91" t="s">
        <v>231</v>
      </c>
      <c r="B896" s="92" t="s">
        <v>163</v>
      </c>
      <c r="C896" s="92" t="s">
        <v>2</v>
      </c>
      <c r="D896" s="92" t="s">
        <v>232</v>
      </c>
      <c r="E896" s="106" t="s">
        <v>233</v>
      </c>
    </row>
    <row r="897" spans="1:5">
      <c r="A897" s="93" t="s">
        <v>320</v>
      </c>
      <c r="B897" s="94" t="s">
        <v>321</v>
      </c>
      <c r="C897" s="95">
        <v>1E-3</v>
      </c>
      <c r="D897" s="96">
        <v>248000</v>
      </c>
      <c r="E897" s="107">
        <f>ROUND(C897*D897,0)</f>
        <v>248</v>
      </c>
    </row>
    <row r="898" spans="1:5">
      <c r="A898" s="101" t="s">
        <v>322</v>
      </c>
      <c r="B898" s="94" t="s">
        <v>321</v>
      </c>
      <c r="C898" s="95">
        <v>1E-3</v>
      </c>
      <c r="D898" s="96">
        <v>360000</v>
      </c>
      <c r="E898" s="107">
        <f t="shared" ref="E898:E899" si="27">ROUND(C898*D898,0)</f>
        <v>360</v>
      </c>
    </row>
    <row r="899" spans="1:5">
      <c r="A899" s="93" t="s">
        <v>330</v>
      </c>
      <c r="B899" s="94" t="s">
        <v>204</v>
      </c>
      <c r="C899" s="95">
        <v>1</v>
      </c>
      <c r="D899" s="96">
        <v>17500</v>
      </c>
      <c r="E899" s="107">
        <f t="shared" si="27"/>
        <v>17500</v>
      </c>
    </row>
    <row r="900" spans="1:5">
      <c r="A900" s="98"/>
      <c r="B900" s="99">
        <f>+E900/D910</f>
        <v>0.60360000000000003</v>
      </c>
      <c r="C900" s="97"/>
      <c r="D900" s="98" t="s">
        <v>239</v>
      </c>
      <c r="E900" s="108">
        <f>SUM(E897:E899)</f>
        <v>18108</v>
      </c>
    </row>
    <row r="901" spans="1:5">
      <c r="A901" s="91" t="s">
        <v>240</v>
      </c>
      <c r="B901" s="92" t="s">
        <v>163</v>
      </c>
      <c r="C901" s="92" t="s">
        <v>2</v>
      </c>
      <c r="D901" s="92" t="s">
        <v>232</v>
      </c>
      <c r="E901" s="106" t="s">
        <v>233</v>
      </c>
    </row>
    <row r="902" spans="1:5">
      <c r="A902" s="93" t="s">
        <v>292</v>
      </c>
      <c r="B902" s="94" t="s">
        <v>242</v>
      </c>
      <c r="C902" s="95">
        <v>6.0503000000000001E-2</v>
      </c>
      <c r="D902" s="96">
        <v>171670</v>
      </c>
      <c r="E902" s="107">
        <f>ROUND(C902*D902,0)</f>
        <v>10387</v>
      </c>
    </row>
    <row r="903" spans="1:5">
      <c r="A903" s="98"/>
      <c r="B903" s="99">
        <f>+E903/D910</f>
        <v>0.34623333333333334</v>
      </c>
      <c r="C903" s="97"/>
      <c r="D903" s="98" t="s">
        <v>239</v>
      </c>
      <c r="E903" s="108">
        <f>+E902</f>
        <v>10387</v>
      </c>
    </row>
    <row r="904" spans="1:5">
      <c r="A904" s="91" t="s">
        <v>248</v>
      </c>
      <c r="B904" s="92" t="s">
        <v>163</v>
      </c>
      <c r="C904" s="92" t="s">
        <v>2</v>
      </c>
      <c r="D904" s="92" t="s">
        <v>232</v>
      </c>
      <c r="E904" s="106" t="s">
        <v>233</v>
      </c>
    </row>
    <row r="905" spans="1:5">
      <c r="A905" s="93" t="s">
        <v>243</v>
      </c>
      <c r="B905" s="94" t="s">
        <v>244</v>
      </c>
      <c r="C905" s="95">
        <v>0.05</v>
      </c>
      <c r="D905" s="96">
        <v>18108</v>
      </c>
      <c r="E905" s="107">
        <f>ROUND(C905*D905,0)</f>
        <v>905</v>
      </c>
    </row>
    <row r="906" spans="1:5">
      <c r="A906" s="98"/>
      <c r="B906" s="99">
        <f>+E906/D910</f>
        <v>3.0166666666666668E-2</v>
      </c>
      <c r="C906" s="97"/>
      <c r="D906" s="98" t="s">
        <v>239</v>
      </c>
      <c r="E906" s="108">
        <f>SUM(E905:E905)</f>
        <v>905</v>
      </c>
    </row>
    <row r="907" spans="1:5">
      <c r="A907" s="91" t="s">
        <v>249</v>
      </c>
      <c r="B907" s="92" t="s">
        <v>163</v>
      </c>
      <c r="C907" s="92" t="s">
        <v>2</v>
      </c>
      <c r="D907" s="92" t="s">
        <v>232</v>
      </c>
      <c r="E907" s="106" t="s">
        <v>233</v>
      </c>
    </row>
    <row r="908" spans="1:5">
      <c r="A908" s="93" t="s">
        <v>247</v>
      </c>
      <c r="B908" s="94" t="s">
        <v>209</v>
      </c>
      <c r="C908" s="95">
        <v>8.0000000000000002E-3</v>
      </c>
      <c r="D908" s="96">
        <v>75000</v>
      </c>
      <c r="E908" s="107">
        <f>ROUND(C908*D908,0)</f>
        <v>600</v>
      </c>
    </row>
    <row r="909" spans="1:5">
      <c r="A909" s="98"/>
      <c r="B909" s="99">
        <f>+E909/D910</f>
        <v>0.02</v>
      </c>
      <c r="C909" s="97"/>
      <c r="D909" s="98" t="s">
        <v>239</v>
      </c>
      <c r="E909" s="108">
        <f>SUM(E908:E908)</f>
        <v>600</v>
      </c>
    </row>
    <row r="910" spans="1:5">
      <c r="A910" s="193" t="s">
        <v>245</v>
      </c>
      <c r="B910" s="193"/>
      <c r="C910" s="193"/>
      <c r="D910" s="194">
        <v>30000</v>
      </c>
      <c r="E910" s="194"/>
    </row>
    <row r="912" spans="1:5" ht="20.25">
      <c r="A912" s="183" t="s">
        <v>246</v>
      </c>
      <c r="B912" s="184"/>
      <c r="C912" s="184"/>
      <c r="D912" s="184"/>
      <c r="E912" s="185"/>
    </row>
    <row r="913" spans="1:5">
      <c r="A913" s="186"/>
      <c r="B913" s="187"/>
      <c r="C913" s="188"/>
      <c r="D913" s="89" t="s">
        <v>229</v>
      </c>
      <c r="E913" s="104" t="s">
        <v>163</v>
      </c>
    </row>
    <row r="914" spans="1:5">
      <c r="A914" s="190"/>
      <c r="B914" s="191"/>
      <c r="C914" s="189"/>
      <c r="D914" s="90" t="s">
        <v>264</v>
      </c>
      <c r="E914" s="105" t="s">
        <v>163</v>
      </c>
    </row>
    <row r="915" spans="1:5" ht="15.75">
      <c r="A915" s="192" t="s">
        <v>230</v>
      </c>
      <c r="B915" s="192"/>
      <c r="C915" s="192"/>
      <c r="D915" s="192"/>
      <c r="E915" s="192"/>
    </row>
    <row r="916" spans="1:5">
      <c r="A916" s="205" t="s">
        <v>192</v>
      </c>
      <c r="B916" s="206"/>
      <c r="C916" s="206"/>
      <c r="D916" s="206"/>
      <c r="E916" s="207"/>
    </row>
    <row r="917" spans="1:5">
      <c r="A917" s="91" t="s">
        <v>231</v>
      </c>
      <c r="B917" s="92" t="s">
        <v>163</v>
      </c>
      <c r="C917" s="92" t="s">
        <v>2</v>
      </c>
      <c r="D917" s="92" t="s">
        <v>232</v>
      </c>
      <c r="E917" s="106" t="s">
        <v>233</v>
      </c>
    </row>
    <row r="918" spans="1:5">
      <c r="A918" s="93" t="s">
        <v>320</v>
      </c>
      <c r="B918" s="94" t="s">
        <v>321</v>
      </c>
      <c r="C918" s="95">
        <v>1E-3</v>
      </c>
      <c r="D918" s="96">
        <v>248000</v>
      </c>
      <c r="E918" s="107">
        <f>ROUND(C918*D918,0)</f>
        <v>248</v>
      </c>
    </row>
    <row r="919" spans="1:5">
      <c r="A919" s="101" t="s">
        <v>322</v>
      </c>
      <c r="B919" s="94" t="s">
        <v>321</v>
      </c>
      <c r="C919" s="95">
        <v>1E-3</v>
      </c>
      <c r="D919" s="96">
        <v>360000</v>
      </c>
      <c r="E919" s="107">
        <f t="shared" ref="E919:E920" si="28">ROUND(C919*D919,0)</f>
        <v>360</v>
      </c>
    </row>
    <row r="920" spans="1:5">
      <c r="A920" s="93" t="s">
        <v>331</v>
      </c>
      <c r="B920" s="94" t="s">
        <v>204</v>
      </c>
      <c r="C920" s="95">
        <v>1</v>
      </c>
      <c r="D920" s="96">
        <v>9000</v>
      </c>
      <c r="E920" s="107">
        <f t="shared" si="28"/>
        <v>9000</v>
      </c>
    </row>
    <row r="921" spans="1:5">
      <c r="A921" s="98"/>
      <c r="B921" s="99">
        <f>+E921/D931</f>
        <v>0.48039999999999999</v>
      </c>
      <c r="C921" s="97"/>
      <c r="D921" s="98" t="s">
        <v>239</v>
      </c>
      <c r="E921" s="108">
        <f>SUM(E918:E920)</f>
        <v>9608</v>
      </c>
    </row>
    <row r="922" spans="1:5">
      <c r="A922" s="91" t="s">
        <v>240</v>
      </c>
      <c r="B922" s="92" t="s">
        <v>163</v>
      </c>
      <c r="C922" s="92" t="s">
        <v>2</v>
      </c>
      <c r="D922" s="92" t="s">
        <v>232</v>
      </c>
      <c r="E922" s="106" t="s">
        <v>233</v>
      </c>
    </row>
    <row r="923" spans="1:5">
      <c r="A923" s="93" t="s">
        <v>292</v>
      </c>
      <c r="B923" s="94" t="s">
        <v>242</v>
      </c>
      <c r="C923" s="95">
        <v>5.4243E-2</v>
      </c>
      <c r="D923" s="96">
        <v>171670</v>
      </c>
      <c r="E923" s="107">
        <f>ROUND(C923*D923,0)</f>
        <v>9312</v>
      </c>
    </row>
    <row r="924" spans="1:5">
      <c r="A924" s="98"/>
      <c r="B924" s="99">
        <f>+E924/D931</f>
        <v>0.46560000000000001</v>
      </c>
      <c r="C924" s="97"/>
      <c r="D924" s="98" t="s">
        <v>239</v>
      </c>
      <c r="E924" s="108">
        <f>+E923</f>
        <v>9312</v>
      </c>
    </row>
    <row r="925" spans="1:5">
      <c r="A925" s="91" t="s">
        <v>248</v>
      </c>
      <c r="B925" s="92" t="s">
        <v>163</v>
      </c>
      <c r="C925" s="92" t="s">
        <v>2</v>
      </c>
      <c r="D925" s="92" t="s">
        <v>232</v>
      </c>
      <c r="E925" s="106" t="s">
        <v>233</v>
      </c>
    </row>
    <row r="926" spans="1:5">
      <c r="A926" s="93" t="s">
        <v>243</v>
      </c>
      <c r="B926" s="94" t="s">
        <v>244</v>
      </c>
      <c r="C926" s="95">
        <v>0.05</v>
      </c>
      <c r="D926" s="96">
        <v>9608</v>
      </c>
      <c r="E926" s="107">
        <f>ROUND(C926*D926,0)</f>
        <v>480</v>
      </c>
    </row>
    <row r="927" spans="1:5">
      <c r="A927" s="98"/>
      <c r="B927" s="99">
        <f>+E927/D931</f>
        <v>2.4E-2</v>
      </c>
      <c r="C927" s="97"/>
      <c r="D927" s="98" t="s">
        <v>239</v>
      </c>
      <c r="E927" s="108">
        <f>SUM(E926:E926)</f>
        <v>480</v>
      </c>
    </row>
    <row r="928" spans="1:5">
      <c r="A928" s="91" t="s">
        <v>249</v>
      </c>
      <c r="B928" s="92" t="s">
        <v>163</v>
      </c>
      <c r="C928" s="92" t="s">
        <v>2</v>
      </c>
      <c r="D928" s="92" t="s">
        <v>232</v>
      </c>
      <c r="E928" s="106" t="s">
        <v>233</v>
      </c>
    </row>
    <row r="929" spans="1:5">
      <c r="A929" s="93" t="s">
        <v>247</v>
      </c>
      <c r="B929" s="94" t="s">
        <v>209</v>
      </c>
      <c r="C929" s="95">
        <v>8.0000000000000002E-3</v>
      </c>
      <c r="D929" s="96">
        <v>75000</v>
      </c>
      <c r="E929" s="107">
        <f>ROUND(C929*D929,0)</f>
        <v>600</v>
      </c>
    </row>
    <row r="930" spans="1:5">
      <c r="A930" s="98"/>
      <c r="B930" s="99">
        <f>+E930/D931</f>
        <v>0.03</v>
      </c>
      <c r="C930" s="97"/>
      <c r="D930" s="98" t="s">
        <v>239</v>
      </c>
      <c r="E930" s="108">
        <f>SUM(E929:E929)</f>
        <v>600</v>
      </c>
    </row>
    <row r="931" spans="1:5">
      <c r="A931" s="193" t="s">
        <v>245</v>
      </c>
      <c r="B931" s="193"/>
      <c r="C931" s="193"/>
      <c r="D931" s="194">
        <v>20000</v>
      </c>
      <c r="E931" s="194"/>
    </row>
    <row r="933" spans="1:5" ht="20.25">
      <c r="A933" s="183" t="s">
        <v>246</v>
      </c>
      <c r="B933" s="184"/>
      <c r="C933" s="184"/>
      <c r="D933" s="184"/>
      <c r="E933" s="185"/>
    </row>
    <row r="934" spans="1:5">
      <c r="A934" s="186"/>
      <c r="B934" s="187"/>
      <c r="C934" s="188"/>
      <c r="D934" s="89" t="s">
        <v>229</v>
      </c>
      <c r="E934" s="104" t="s">
        <v>163</v>
      </c>
    </row>
    <row r="935" spans="1:5">
      <c r="A935" s="190"/>
      <c r="B935" s="191"/>
      <c r="C935" s="189"/>
      <c r="D935" s="90" t="s">
        <v>265</v>
      </c>
      <c r="E935" s="105" t="s">
        <v>163</v>
      </c>
    </row>
    <row r="936" spans="1:5" ht="15.75">
      <c r="A936" s="192" t="s">
        <v>230</v>
      </c>
      <c r="B936" s="192"/>
      <c r="C936" s="192"/>
      <c r="D936" s="192"/>
      <c r="E936" s="192"/>
    </row>
    <row r="937" spans="1:5">
      <c r="A937" s="205" t="s">
        <v>194</v>
      </c>
      <c r="B937" s="206"/>
      <c r="C937" s="206"/>
      <c r="D937" s="206"/>
      <c r="E937" s="207"/>
    </row>
    <row r="938" spans="1:5">
      <c r="A938" s="91" t="s">
        <v>231</v>
      </c>
      <c r="B938" s="92" t="s">
        <v>163</v>
      </c>
      <c r="C938" s="92" t="s">
        <v>2</v>
      </c>
      <c r="D938" s="92" t="s">
        <v>232</v>
      </c>
      <c r="E938" s="106" t="s">
        <v>233</v>
      </c>
    </row>
    <row r="939" spans="1:5">
      <c r="A939" s="93" t="s">
        <v>320</v>
      </c>
      <c r="B939" s="94" t="s">
        <v>321</v>
      </c>
      <c r="C939" s="95">
        <v>1E-3</v>
      </c>
      <c r="D939" s="96">
        <v>248000</v>
      </c>
      <c r="E939" s="107">
        <f>ROUND(C939*D939,0)</f>
        <v>248</v>
      </c>
    </row>
    <row r="940" spans="1:5">
      <c r="A940" s="101" t="s">
        <v>322</v>
      </c>
      <c r="B940" s="94" t="s">
        <v>321</v>
      </c>
      <c r="C940" s="95">
        <v>1E-3</v>
      </c>
      <c r="D940" s="96">
        <v>360000</v>
      </c>
      <c r="E940" s="107">
        <f t="shared" ref="E940:E941" si="29">ROUND(C940*D940,0)</f>
        <v>360</v>
      </c>
    </row>
    <row r="941" spans="1:5">
      <c r="A941" s="93" t="s">
        <v>332</v>
      </c>
      <c r="B941" s="94" t="s">
        <v>204</v>
      </c>
      <c r="C941" s="95">
        <v>1</v>
      </c>
      <c r="D941" s="96">
        <v>15000</v>
      </c>
      <c r="E941" s="107">
        <f t="shared" si="29"/>
        <v>15000</v>
      </c>
    </row>
    <row r="942" spans="1:5">
      <c r="A942" s="98"/>
      <c r="B942" s="99">
        <f>+E942/D952</f>
        <v>0.52026666666666666</v>
      </c>
      <c r="C942" s="97"/>
      <c r="D942" s="98" t="s">
        <v>239</v>
      </c>
      <c r="E942" s="108">
        <f>SUM(E939:E941)</f>
        <v>15608</v>
      </c>
    </row>
    <row r="943" spans="1:5">
      <c r="A943" s="91" t="s">
        <v>240</v>
      </c>
      <c r="B943" s="92" t="s">
        <v>163</v>
      </c>
      <c r="C943" s="92" t="s">
        <v>2</v>
      </c>
      <c r="D943" s="92" t="s">
        <v>232</v>
      </c>
      <c r="E943" s="106" t="s">
        <v>233</v>
      </c>
    </row>
    <row r="944" spans="1:5">
      <c r="A944" s="93" t="s">
        <v>292</v>
      </c>
      <c r="B944" s="94" t="s">
        <v>242</v>
      </c>
      <c r="C944" s="95">
        <v>7.5795000000000001E-2</v>
      </c>
      <c r="D944" s="96">
        <v>171670</v>
      </c>
      <c r="E944" s="107">
        <f>ROUND(C944*D944,0)</f>
        <v>13012</v>
      </c>
    </row>
    <row r="945" spans="1:5">
      <c r="A945" s="98"/>
      <c r="B945" s="99">
        <f>+E945/D952</f>
        <v>0.43373333333333336</v>
      </c>
      <c r="C945" s="97"/>
      <c r="D945" s="98" t="s">
        <v>239</v>
      </c>
      <c r="E945" s="108">
        <f>+E944</f>
        <v>13012</v>
      </c>
    </row>
    <row r="946" spans="1:5">
      <c r="A946" s="91" t="s">
        <v>248</v>
      </c>
      <c r="B946" s="92" t="s">
        <v>163</v>
      </c>
      <c r="C946" s="92" t="s">
        <v>2</v>
      </c>
      <c r="D946" s="92" t="s">
        <v>232</v>
      </c>
      <c r="E946" s="106" t="s">
        <v>233</v>
      </c>
    </row>
    <row r="947" spans="1:5">
      <c r="A947" s="93" t="s">
        <v>243</v>
      </c>
      <c r="B947" s="94" t="s">
        <v>244</v>
      </c>
      <c r="C947" s="95">
        <v>0.05</v>
      </c>
      <c r="D947" s="96">
        <v>15608</v>
      </c>
      <c r="E947" s="107">
        <f>ROUND(C947*D947,0)</f>
        <v>780</v>
      </c>
    </row>
    <row r="948" spans="1:5">
      <c r="A948" s="98"/>
      <c r="B948" s="99">
        <f>+E948/D952</f>
        <v>2.5999999999999999E-2</v>
      </c>
      <c r="C948" s="97"/>
      <c r="D948" s="98" t="s">
        <v>239</v>
      </c>
      <c r="E948" s="108">
        <f>SUM(E947:E947)</f>
        <v>780</v>
      </c>
    </row>
    <row r="949" spans="1:5">
      <c r="A949" s="91" t="s">
        <v>249</v>
      </c>
      <c r="B949" s="92" t="s">
        <v>163</v>
      </c>
      <c r="C949" s="92" t="s">
        <v>2</v>
      </c>
      <c r="D949" s="92" t="s">
        <v>232</v>
      </c>
      <c r="E949" s="106" t="s">
        <v>233</v>
      </c>
    </row>
    <row r="950" spans="1:5">
      <c r="A950" s="93" t="s">
        <v>247</v>
      </c>
      <c r="B950" s="94" t="s">
        <v>209</v>
      </c>
      <c r="C950" s="95">
        <v>8.0000000000000002E-3</v>
      </c>
      <c r="D950" s="96">
        <v>75000</v>
      </c>
      <c r="E950" s="107">
        <f>ROUND(C950*D950,0)</f>
        <v>600</v>
      </c>
    </row>
    <row r="951" spans="1:5">
      <c r="A951" s="98"/>
      <c r="B951" s="99">
        <f>+E951/D952</f>
        <v>0.02</v>
      </c>
      <c r="C951" s="97"/>
      <c r="D951" s="98" t="s">
        <v>239</v>
      </c>
      <c r="E951" s="108">
        <f>SUM(E950:E950)</f>
        <v>600</v>
      </c>
    </row>
    <row r="952" spans="1:5">
      <c r="A952" s="193" t="s">
        <v>245</v>
      </c>
      <c r="B952" s="193"/>
      <c r="C952" s="193"/>
      <c r="D952" s="194">
        <v>30000</v>
      </c>
      <c r="E952" s="194"/>
    </row>
    <row r="954" spans="1:5" ht="20.25">
      <c r="A954" s="183" t="s">
        <v>246</v>
      </c>
      <c r="B954" s="184"/>
      <c r="C954" s="184"/>
      <c r="D954" s="184"/>
      <c r="E954" s="185"/>
    </row>
    <row r="955" spans="1:5">
      <c r="A955" s="186"/>
      <c r="B955" s="187"/>
      <c r="C955" s="188"/>
      <c r="D955" s="89" t="s">
        <v>229</v>
      </c>
      <c r="E955" s="104" t="s">
        <v>163</v>
      </c>
    </row>
    <row r="956" spans="1:5">
      <c r="A956" s="190"/>
      <c r="B956" s="191"/>
      <c r="C956" s="189"/>
      <c r="D956" s="90" t="s">
        <v>266</v>
      </c>
      <c r="E956" s="105" t="s">
        <v>163</v>
      </c>
    </row>
    <row r="957" spans="1:5" ht="15.75">
      <c r="A957" s="192" t="s">
        <v>230</v>
      </c>
      <c r="B957" s="192"/>
      <c r="C957" s="192"/>
      <c r="D957" s="192"/>
      <c r="E957" s="192"/>
    </row>
    <row r="958" spans="1:5">
      <c r="A958" s="205" t="s">
        <v>195</v>
      </c>
      <c r="B958" s="206"/>
      <c r="C958" s="206"/>
      <c r="D958" s="206"/>
      <c r="E958" s="207"/>
    </row>
    <row r="959" spans="1:5">
      <c r="A959" s="91" t="s">
        <v>231</v>
      </c>
      <c r="B959" s="92" t="s">
        <v>163</v>
      </c>
      <c r="C959" s="92" t="s">
        <v>2</v>
      </c>
      <c r="D959" s="92" t="s">
        <v>232</v>
      </c>
      <c r="E959" s="106" t="s">
        <v>233</v>
      </c>
    </row>
    <row r="960" spans="1:5">
      <c r="A960" s="93" t="s">
        <v>320</v>
      </c>
      <c r="B960" s="94" t="s">
        <v>321</v>
      </c>
      <c r="C960" s="95">
        <v>1E-3</v>
      </c>
      <c r="D960" s="96">
        <v>248000</v>
      </c>
      <c r="E960" s="107">
        <f>ROUND(C960*D960,0)</f>
        <v>248</v>
      </c>
    </row>
    <row r="961" spans="1:5">
      <c r="A961" s="101" t="s">
        <v>322</v>
      </c>
      <c r="B961" s="94" t="s">
        <v>321</v>
      </c>
      <c r="C961" s="95">
        <v>1E-3</v>
      </c>
      <c r="D961" s="96">
        <v>360000</v>
      </c>
      <c r="E961" s="107">
        <f t="shared" ref="E961:E962" si="30">ROUND(C961*D961,0)</f>
        <v>360</v>
      </c>
    </row>
    <row r="962" spans="1:5">
      <c r="A962" s="93" t="s">
        <v>333</v>
      </c>
      <c r="B962" s="94" t="s">
        <v>204</v>
      </c>
      <c r="C962" s="95">
        <v>1</v>
      </c>
      <c r="D962" s="96">
        <v>29250</v>
      </c>
      <c r="E962" s="107">
        <f t="shared" si="30"/>
        <v>29250</v>
      </c>
    </row>
    <row r="963" spans="1:5">
      <c r="A963" s="98"/>
      <c r="B963" s="99">
        <f>+E963/D973</f>
        <v>0.66351111111111116</v>
      </c>
      <c r="C963" s="97"/>
      <c r="D963" s="98" t="s">
        <v>239</v>
      </c>
      <c r="E963" s="108">
        <f>SUM(E960:E962)</f>
        <v>29858</v>
      </c>
    </row>
    <row r="964" spans="1:5">
      <c r="A964" s="91" t="s">
        <v>240</v>
      </c>
      <c r="B964" s="92" t="s">
        <v>163</v>
      </c>
      <c r="C964" s="92" t="s">
        <v>2</v>
      </c>
      <c r="D964" s="92" t="s">
        <v>232</v>
      </c>
      <c r="E964" s="106" t="s">
        <v>233</v>
      </c>
    </row>
    <row r="965" spans="1:5">
      <c r="A965" s="93" t="s">
        <v>292</v>
      </c>
      <c r="B965" s="94" t="s">
        <v>242</v>
      </c>
      <c r="C965" s="95">
        <v>7.6009999999999994E-2</v>
      </c>
      <c r="D965" s="96">
        <v>171670</v>
      </c>
      <c r="E965" s="107">
        <f>ROUND(C965*D965,0)</f>
        <v>13049</v>
      </c>
    </row>
    <row r="966" spans="1:5">
      <c r="A966" s="98"/>
      <c r="B966" s="99">
        <f>+E966/D973</f>
        <v>0.28997777777777778</v>
      </c>
      <c r="C966" s="97"/>
      <c r="D966" s="98" t="s">
        <v>239</v>
      </c>
      <c r="E966" s="108">
        <f>+E965</f>
        <v>13049</v>
      </c>
    </row>
    <row r="967" spans="1:5">
      <c r="A967" s="91" t="s">
        <v>248</v>
      </c>
      <c r="B967" s="92" t="s">
        <v>163</v>
      </c>
      <c r="C967" s="92" t="s">
        <v>2</v>
      </c>
      <c r="D967" s="92" t="s">
        <v>232</v>
      </c>
      <c r="E967" s="106" t="s">
        <v>233</v>
      </c>
    </row>
    <row r="968" spans="1:5">
      <c r="A968" s="93" t="s">
        <v>243</v>
      </c>
      <c r="B968" s="94" t="s">
        <v>244</v>
      </c>
      <c r="C968" s="95">
        <v>0.05</v>
      </c>
      <c r="D968" s="96">
        <v>29858</v>
      </c>
      <c r="E968" s="107">
        <f>ROUND(C968*D968,0)</f>
        <v>1493</v>
      </c>
    </row>
    <row r="969" spans="1:5">
      <c r="A969" s="98"/>
      <c r="B969" s="99">
        <f>+E969/D973</f>
        <v>3.3177777777777778E-2</v>
      </c>
      <c r="C969" s="97"/>
      <c r="D969" s="98" t="s">
        <v>239</v>
      </c>
      <c r="E969" s="108">
        <f>SUM(E968:E968)</f>
        <v>1493</v>
      </c>
    </row>
    <row r="970" spans="1:5">
      <c r="A970" s="91" t="s">
        <v>249</v>
      </c>
      <c r="B970" s="92" t="s">
        <v>163</v>
      </c>
      <c r="C970" s="92" t="s">
        <v>2</v>
      </c>
      <c r="D970" s="92" t="s">
        <v>232</v>
      </c>
      <c r="E970" s="106" t="s">
        <v>233</v>
      </c>
    </row>
    <row r="971" spans="1:5">
      <c r="A971" s="93" t="s">
        <v>247</v>
      </c>
      <c r="B971" s="94" t="s">
        <v>209</v>
      </c>
      <c r="C971" s="95">
        <v>8.0000000000000002E-3</v>
      </c>
      <c r="D971" s="96">
        <v>75000</v>
      </c>
      <c r="E971" s="107">
        <f>ROUND(C971*D971,0)</f>
        <v>600</v>
      </c>
    </row>
    <row r="972" spans="1:5">
      <c r="A972" s="98"/>
      <c r="B972" s="99">
        <f>+E972/D973</f>
        <v>1.3333333333333334E-2</v>
      </c>
      <c r="C972" s="97"/>
      <c r="D972" s="98" t="s">
        <v>239</v>
      </c>
      <c r="E972" s="108">
        <f>SUM(E971:E971)</f>
        <v>600</v>
      </c>
    </row>
    <row r="973" spans="1:5">
      <c r="A973" s="193" t="s">
        <v>245</v>
      </c>
      <c r="B973" s="193"/>
      <c r="C973" s="193"/>
      <c r="D973" s="194">
        <v>45000</v>
      </c>
      <c r="E973" s="194"/>
    </row>
    <row r="975" spans="1:5" ht="20.25">
      <c r="A975" s="183" t="s">
        <v>246</v>
      </c>
      <c r="B975" s="184"/>
      <c r="C975" s="184"/>
      <c r="D975" s="184"/>
      <c r="E975" s="185"/>
    </row>
    <row r="976" spans="1:5">
      <c r="A976" s="186"/>
      <c r="B976" s="187"/>
      <c r="C976" s="188"/>
      <c r="D976" s="89" t="s">
        <v>229</v>
      </c>
      <c r="E976" s="104" t="s">
        <v>163</v>
      </c>
    </row>
    <row r="977" spans="1:5">
      <c r="A977" s="190"/>
      <c r="B977" s="191"/>
      <c r="C977" s="189"/>
      <c r="D977" s="90" t="s">
        <v>267</v>
      </c>
      <c r="E977" s="105" t="s">
        <v>163</v>
      </c>
    </row>
    <row r="978" spans="1:5" ht="15.75">
      <c r="A978" s="192" t="s">
        <v>230</v>
      </c>
      <c r="B978" s="192"/>
      <c r="C978" s="192"/>
      <c r="D978" s="192"/>
      <c r="E978" s="192"/>
    </row>
    <row r="979" spans="1:5">
      <c r="A979" s="205" t="s">
        <v>196</v>
      </c>
      <c r="B979" s="206"/>
      <c r="C979" s="206"/>
      <c r="D979" s="206"/>
      <c r="E979" s="207"/>
    </row>
    <row r="980" spans="1:5">
      <c r="A980" s="91" t="s">
        <v>231</v>
      </c>
      <c r="B980" s="92" t="s">
        <v>163</v>
      </c>
      <c r="C980" s="92" t="s">
        <v>2</v>
      </c>
      <c r="D980" s="92" t="s">
        <v>232</v>
      </c>
      <c r="E980" s="106" t="s">
        <v>233</v>
      </c>
    </row>
    <row r="981" spans="1:5">
      <c r="A981" s="93" t="s">
        <v>320</v>
      </c>
      <c r="B981" s="94" t="s">
        <v>321</v>
      </c>
      <c r="C981" s="95">
        <v>1E-3</v>
      </c>
      <c r="D981" s="96">
        <v>248000</v>
      </c>
      <c r="E981" s="107">
        <f>ROUND(C981*D981,0)</f>
        <v>248</v>
      </c>
    </row>
    <row r="982" spans="1:5">
      <c r="A982" s="101" t="s">
        <v>322</v>
      </c>
      <c r="B982" s="94" t="s">
        <v>321</v>
      </c>
      <c r="C982" s="95">
        <v>1E-3</v>
      </c>
      <c r="D982" s="96">
        <v>360000</v>
      </c>
      <c r="E982" s="107">
        <f t="shared" ref="E982:E983" si="31">ROUND(C982*D982,0)</f>
        <v>360</v>
      </c>
    </row>
    <row r="983" spans="1:5">
      <c r="A983" s="93" t="s">
        <v>334</v>
      </c>
      <c r="B983" s="94" t="s">
        <v>204</v>
      </c>
      <c r="C983" s="95">
        <v>1</v>
      </c>
      <c r="D983" s="96">
        <v>129250</v>
      </c>
      <c r="E983" s="107">
        <f t="shared" si="31"/>
        <v>129250</v>
      </c>
    </row>
    <row r="984" spans="1:5">
      <c r="A984" s="98"/>
      <c r="B984" s="99">
        <f>+E984/D994</f>
        <v>0.86572000000000005</v>
      </c>
      <c r="C984" s="97"/>
      <c r="D984" s="98" t="s">
        <v>239</v>
      </c>
      <c r="E984" s="108">
        <f>SUM(E981:E983)</f>
        <v>129858</v>
      </c>
    </row>
    <row r="985" spans="1:5">
      <c r="A985" s="91" t="s">
        <v>240</v>
      </c>
      <c r="B985" s="92" t="s">
        <v>163</v>
      </c>
      <c r="C985" s="92" t="s">
        <v>2</v>
      </c>
      <c r="D985" s="92" t="s">
        <v>232</v>
      </c>
      <c r="E985" s="106" t="s">
        <v>233</v>
      </c>
    </row>
    <row r="986" spans="1:5">
      <c r="A986" s="93" t="s">
        <v>292</v>
      </c>
      <c r="B986" s="94" t="s">
        <v>242</v>
      </c>
      <c r="C986" s="95">
        <v>7.6009999999999994E-2</v>
      </c>
      <c r="D986" s="96">
        <v>171670</v>
      </c>
      <c r="E986" s="107">
        <f>ROUND(C986*D986,0)</f>
        <v>13049</v>
      </c>
    </row>
    <row r="987" spans="1:5">
      <c r="A987" s="98"/>
      <c r="B987" s="99">
        <f>+E987/D994</f>
        <v>8.6993333333333339E-2</v>
      </c>
      <c r="C987" s="97"/>
      <c r="D987" s="98" t="s">
        <v>239</v>
      </c>
      <c r="E987" s="108">
        <f>+E986</f>
        <v>13049</v>
      </c>
    </row>
    <row r="988" spans="1:5">
      <c r="A988" s="91" t="s">
        <v>248</v>
      </c>
      <c r="B988" s="92" t="s">
        <v>163</v>
      </c>
      <c r="C988" s="92" t="s">
        <v>2</v>
      </c>
      <c r="D988" s="92" t="s">
        <v>232</v>
      </c>
      <c r="E988" s="106" t="s">
        <v>233</v>
      </c>
    </row>
    <row r="989" spans="1:5">
      <c r="A989" s="93" t="s">
        <v>243</v>
      </c>
      <c r="B989" s="94" t="s">
        <v>244</v>
      </c>
      <c r="C989" s="95">
        <v>0.05</v>
      </c>
      <c r="D989" s="96">
        <v>129858</v>
      </c>
      <c r="E989" s="107">
        <f>ROUND(C989*D989,0)</f>
        <v>6493</v>
      </c>
    </row>
    <row r="990" spans="1:5">
      <c r="A990" s="98"/>
      <c r="B990" s="99">
        <f>+E990/D994</f>
        <v>4.3286666666666668E-2</v>
      </c>
      <c r="C990" s="97"/>
      <c r="D990" s="98" t="s">
        <v>239</v>
      </c>
      <c r="E990" s="108">
        <f>SUM(E989:E989)</f>
        <v>6493</v>
      </c>
    </row>
    <row r="991" spans="1:5">
      <c r="A991" s="91" t="s">
        <v>249</v>
      </c>
      <c r="B991" s="92" t="s">
        <v>163</v>
      </c>
      <c r="C991" s="92" t="s">
        <v>2</v>
      </c>
      <c r="D991" s="92" t="s">
        <v>232</v>
      </c>
      <c r="E991" s="106" t="s">
        <v>233</v>
      </c>
    </row>
    <row r="992" spans="1:5">
      <c r="A992" s="93" t="s">
        <v>247</v>
      </c>
      <c r="B992" s="94" t="s">
        <v>209</v>
      </c>
      <c r="C992" s="95">
        <v>8.0000000000000002E-3</v>
      </c>
      <c r="D992" s="96">
        <v>75000</v>
      </c>
      <c r="E992" s="107">
        <f>ROUND(C992*D992,0)</f>
        <v>600</v>
      </c>
    </row>
    <row r="993" spans="1:5">
      <c r="A993" s="98"/>
      <c r="B993" s="99">
        <f>+E993/D994</f>
        <v>4.0000000000000001E-3</v>
      </c>
      <c r="C993" s="97"/>
      <c r="D993" s="98" t="s">
        <v>239</v>
      </c>
      <c r="E993" s="108">
        <f>SUM(E992:E992)</f>
        <v>600</v>
      </c>
    </row>
    <row r="994" spans="1:5">
      <c r="A994" s="193" t="s">
        <v>245</v>
      </c>
      <c r="B994" s="193"/>
      <c r="C994" s="193"/>
      <c r="D994" s="194">
        <v>150000</v>
      </c>
      <c r="E994" s="194"/>
    </row>
    <row r="996" spans="1:5" ht="20.25">
      <c r="A996" s="183" t="s">
        <v>246</v>
      </c>
      <c r="B996" s="184"/>
      <c r="C996" s="184"/>
      <c r="D996" s="184"/>
      <c r="E996" s="185"/>
    </row>
    <row r="997" spans="1:5">
      <c r="A997" s="186"/>
      <c r="B997" s="187"/>
      <c r="C997" s="188"/>
      <c r="D997" s="89" t="s">
        <v>229</v>
      </c>
      <c r="E997" s="104" t="s">
        <v>163</v>
      </c>
    </row>
    <row r="998" spans="1:5">
      <c r="A998" s="190"/>
      <c r="B998" s="191"/>
      <c r="C998" s="189"/>
      <c r="D998" s="90" t="s">
        <v>268</v>
      </c>
      <c r="E998" s="105" t="s">
        <v>163</v>
      </c>
    </row>
    <row r="999" spans="1:5" ht="15.75">
      <c r="A999" s="192" t="s">
        <v>230</v>
      </c>
      <c r="B999" s="192"/>
      <c r="C999" s="192"/>
      <c r="D999" s="192"/>
      <c r="E999" s="192"/>
    </row>
    <row r="1000" spans="1:5">
      <c r="A1000" s="205" t="s">
        <v>198</v>
      </c>
      <c r="B1000" s="206"/>
      <c r="C1000" s="206"/>
      <c r="D1000" s="206"/>
      <c r="E1000" s="207"/>
    </row>
    <row r="1001" spans="1:5">
      <c r="A1001" s="91" t="s">
        <v>231</v>
      </c>
      <c r="B1001" s="92" t="s">
        <v>163</v>
      </c>
      <c r="C1001" s="92" t="s">
        <v>2</v>
      </c>
      <c r="D1001" s="92" t="s">
        <v>232</v>
      </c>
      <c r="E1001" s="106" t="s">
        <v>233</v>
      </c>
    </row>
    <row r="1002" spans="1:5">
      <c r="A1002" s="93" t="s">
        <v>320</v>
      </c>
      <c r="B1002" s="94" t="s">
        <v>321</v>
      </c>
      <c r="C1002" s="95">
        <v>1E-3</v>
      </c>
      <c r="D1002" s="96">
        <v>248000</v>
      </c>
      <c r="E1002" s="107">
        <f>ROUND(C1002*D1002,0)</f>
        <v>248</v>
      </c>
    </row>
    <row r="1003" spans="1:5">
      <c r="A1003" s="101" t="s">
        <v>322</v>
      </c>
      <c r="B1003" s="94" t="s">
        <v>321</v>
      </c>
      <c r="C1003" s="95">
        <v>1E-3</v>
      </c>
      <c r="D1003" s="96">
        <v>360000</v>
      </c>
      <c r="E1003" s="107">
        <f t="shared" ref="E1003:E1004" si="32">ROUND(C1003*D1003,0)</f>
        <v>360</v>
      </c>
    </row>
    <row r="1004" spans="1:5">
      <c r="A1004" s="93" t="s">
        <v>335</v>
      </c>
      <c r="B1004" s="94" t="s">
        <v>204</v>
      </c>
      <c r="C1004" s="95">
        <v>1</v>
      </c>
      <c r="D1004" s="96">
        <v>5440</v>
      </c>
      <c r="E1004" s="107">
        <f t="shared" si="32"/>
        <v>5440</v>
      </c>
    </row>
    <row r="1005" spans="1:5">
      <c r="A1005" s="98"/>
      <c r="B1005" s="99">
        <f>+E1005/D1015</f>
        <v>0.3024</v>
      </c>
      <c r="C1005" s="97"/>
      <c r="D1005" s="98" t="s">
        <v>239</v>
      </c>
      <c r="E1005" s="108">
        <f>SUM(E1002:E1004)</f>
        <v>6048</v>
      </c>
    </row>
    <row r="1006" spans="1:5">
      <c r="A1006" s="91" t="s">
        <v>240</v>
      </c>
      <c r="B1006" s="92" t="s">
        <v>163</v>
      </c>
      <c r="C1006" s="92" t="s">
        <v>2</v>
      </c>
      <c r="D1006" s="92" t="s">
        <v>232</v>
      </c>
      <c r="E1006" s="106" t="s">
        <v>233</v>
      </c>
    </row>
    <row r="1007" spans="1:5">
      <c r="A1007" s="93" t="s">
        <v>292</v>
      </c>
      <c r="B1007" s="94" t="s">
        <v>242</v>
      </c>
      <c r="C1007" s="95">
        <v>7.6020000000000004E-2</v>
      </c>
      <c r="D1007" s="96">
        <v>171670</v>
      </c>
      <c r="E1007" s="107">
        <f>ROUND(C1007*D1007,0)</f>
        <v>13050</v>
      </c>
    </row>
    <row r="1008" spans="1:5">
      <c r="A1008" s="98"/>
      <c r="B1008" s="99">
        <f>+E1008/D1015</f>
        <v>0.65249999999999997</v>
      </c>
      <c r="C1008" s="97"/>
      <c r="D1008" s="98" t="s">
        <v>239</v>
      </c>
      <c r="E1008" s="108">
        <f>+E1007</f>
        <v>13050</v>
      </c>
    </row>
    <row r="1009" spans="1:5">
      <c r="A1009" s="91" t="s">
        <v>248</v>
      </c>
      <c r="B1009" s="92" t="s">
        <v>163</v>
      </c>
      <c r="C1009" s="92" t="s">
        <v>2</v>
      </c>
      <c r="D1009" s="92" t="s">
        <v>232</v>
      </c>
      <c r="E1009" s="106" t="s">
        <v>233</v>
      </c>
    </row>
    <row r="1010" spans="1:5">
      <c r="A1010" s="93" t="s">
        <v>243</v>
      </c>
      <c r="B1010" s="94" t="s">
        <v>244</v>
      </c>
      <c r="C1010" s="95">
        <v>0.05</v>
      </c>
      <c r="D1010" s="96">
        <v>6048</v>
      </c>
      <c r="E1010" s="107">
        <f>ROUND(C1010*D1010,0)</f>
        <v>302</v>
      </c>
    </row>
    <row r="1011" spans="1:5">
      <c r="A1011" s="98"/>
      <c r="B1011" s="99">
        <f>+E1011/D1015</f>
        <v>1.5100000000000001E-2</v>
      </c>
      <c r="C1011" s="97"/>
      <c r="D1011" s="98" t="s">
        <v>239</v>
      </c>
      <c r="E1011" s="108">
        <f>SUM(E1010:E1010)</f>
        <v>302</v>
      </c>
    </row>
    <row r="1012" spans="1:5">
      <c r="A1012" s="91" t="s">
        <v>249</v>
      </c>
      <c r="B1012" s="92" t="s">
        <v>163</v>
      </c>
      <c r="C1012" s="92" t="s">
        <v>2</v>
      </c>
      <c r="D1012" s="92" t="s">
        <v>232</v>
      </c>
      <c r="E1012" s="106" t="s">
        <v>233</v>
      </c>
    </row>
    <row r="1013" spans="1:5">
      <c r="A1013" s="93" t="s">
        <v>247</v>
      </c>
      <c r="B1013" s="94" t="s">
        <v>209</v>
      </c>
      <c r="C1013" s="95">
        <v>8.0000000000000002E-3</v>
      </c>
      <c r="D1013" s="96">
        <v>75000</v>
      </c>
      <c r="E1013" s="107">
        <f>ROUND(C1013*D1013,0)</f>
        <v>600</v>
      </c>
    </row>
    <row r="1014" spans="1:5">
      <c r="A1014" s="98"/>
      <c r="B1014" s="99">
        <f>+E1014/D1015</f>
        <v>0.03</v>
      </c>
      <c r="C1014" s="97"/>
      <c r="D1014" s="98" t="s">
        <v>239</v>
      </c>
      <c r="E1014" s="108">
        <f>SUM(E1013:E1013)</f>
        <v>600</v>
      </c>
    </row>
    <row r="1015" spans="1:5">
      <c r="A1015" s="193" t="s">
        <v>245</v>
      </c>
      <c r="B1015" s="193"/>
      <c r="C1015" s="193"/>
      <c r="D1015" s="194">
        <v>20000</v>
      </c>
      <c r="E1015" s="194"/>
    </row>
    <row r="1017" spans="1:5" ht="20.25">
      <c r="A1017" s="183" t="s">
        <v>246</v>
      </c>
      <c r="B1017" s="184"/>
      <c r="C1017" s="184"/>
      <c r="D1017" s="184"/>
      <c r="E1017" s="185"/>
    </row>
    <row r="1018" spans="1:5">
      <c r="A1018" s="186"/>
      <c r="B1018" s="187"/>
      <c r="C1018" s="188"/>
      <c r="D1018" s="89" t="s">
        <v>229</v>
      </c>
      <c r="E1018" s="104" t="s">
        <v>163</v>
      </c>
    </row>
    <row r="1019" spans="1:5">
      <c r="A1019" s="190"/>
      <c r="B1019" s="191"/>
      <c r="C1019" s="189"/>
      <c r="D1019" s="90" t="s">
        <v>269</v>
      </c>
      <c r="E1019" s="105" t="s">
        <v>163</v>
      </c>
    </row>
    <row r="1020" spans="1:5" ht="15.75">
      <c r="A1020" s="192" t="s">
        <v>230</v>
      </c>
      <c r="B1020" s="192"/>
      <c r="C1020" s="192"/>
      <c r="D1020" s="192"/>
      <c r="E1020" s="192"/>
    </row>
    <row r="1021" spans="1:5">
      <c r="A1021" s="205" t="s">
        <v>197</v>
      </c>
      <c r="B1021" s="206"/>
      <c r="C1021" s="206"/>
      <c r="D1021" s="206"/>
      <c r="E1021" s="207"/>
    </row>
    <row r="1022" spans="1:5">
      <c r="A1022" s="91" t="s">
        <v>231</v>
      </c>
      <c r="B1022" s="92" t="s">
        <v>163</v>
      </c>
      <c r="C1022" s="92" t="s">
        <v>2</v>
      </c>
      <c r="D1022" s="92" t="s">
        <v>232</v>
      </c>
      <c r="E1022" s="106" t="s">
        <v>233</v>
      </c>
    </row>
    <row r="1023" spans="1:5">
      <c r="A1023" s="93" t="s">
        <v>320</v>
      </c>
      <c r="B1023" s="94" t="s">
        <v>321</v>
      </c>
      <c r="C1023" s="95">
        <v>1E-3</v>
      </c>
      <c r="D1023" s="96">
        <v>248000</v>
      </c>
      <c r="E1023" s="107">
        <f>ROUND(C1023*D1023,0)</f>
        <v>248</v>
      </c>
    </row>
    <row r="1024" spans="1:5">
      <c r="A1024" s="101" t="s">
        <v>322</v>
      </c>
      <c r="B1024" s="94" t="s">
        <v>321</v>
      </c>
      <c r="C1024" s="95">
        <v>1E-3</v>
      </c>
      <c r="D1024" s="96">
        <v>360000</v>
      </c>
      <c r="E1024" s="107">
        <f t="shared" ref="E1024:E1025" si="33">ROUND(C1024*D1024,0)</f>
        <v>360</v>
      </c>
    </row>
    <row r="1025" spans="1:5">
      <c r="A1025" s="93" t="s">
        <v>336</v>
      </c>
      <c r="B1025" s="94" t="s">
        <v>204</v>
      </c>
      <c r="C1025" s="95">
        <v>1</v>
      </c>
      <c r="D1025" s="96">
        <v>8290</v>
      </c>
      <c r="E1025" s="107">
        <f t="shared" si="33"/>
        <v>8290</v>
      </c>
    </row>
    <row r="1026" spans="1:5">
      <c r="A1026" s="98"/>
      <c r="B1026" s="99">
        <f>+E1026/D1036</f>
        <v>0.3868695652173913</v>
      </c>
      <c r="C1026" s="97"/>
      <c r="D1026" s="98" t="s">
        <v>239</v>
      </c>
      <c r="E1026" s="108">
        <f>SUM(E1023:E1025)</f>
        <v>8898</v>
      </c>
    </row>
    <row r="1027" spans="1:5">
      <c r="A1027" s="91" t="s">
        <v>240</v>
      </c>
      <c r="B1027" s="92" t="s">
        <v>163</v>
      </c>
      <c r="C1027" s="92" t="s">
        <v>2</v>
      </c>
      <c r="D1027" s="92" t="s">
        <v>232</v>
      </c>
      <c r="E1027" s="106" t="s">
        <v>233</v>
      </c>
    </row>
    <row r="1028" spans="1:5">
      <c r="A1028" s="93" t="s">
        <v>292</v>
      </c>
      <c r="B1028" s="94" t="s">
        <v>242</v>
      </c>
      <c r="C1028" s="95">
        <v>7.6060000000000003E-2</v>
      </c>
      <c r="D1028" s="96">
        <v>171670</v>
      </c>
      <c r="E1028" s="107">
        <f>ROUND(C1028*D1028,0)</f>
        <v>13057</v>
      </c>
    </row>
    <row r="1029" spans="1:5">
      <c r="A1029" s="98"/>
      <c r="B1029" s="99">
        <f>+E1029/D1036</f>
        <v>0.56769565217391305</v>
      </c>
      <c r="C1029" s="97"/>
      <c r="D1029" s="98" t="s">
        <v>239</v>
      </c>
      <c r="E1029" s="108">
        <f>+E1028</f>
        <v>13057</v>
      </c>
    </row>
    <row r="1030" spans="1:5">
      <c r="A1030" s="91" t="s">
        <v>248</v>
      </c>
      <c r="B1030" s="92" t="s">
        <v>163</v>
      </c>
      <c r="C1030" s="92" t="s">
        <v>2</v>
      </c>
      <c r="D1030" s="92" t="s">
        <v>232</v>
      </c>
      <c r="E1030" s="106" t="s">
        <v>233</v>
      </c>
    </row>
    <row r="1031" spans="1:5">
      <c r="A1031" s="93" t="s">
        <v>243</v>
      </c>
      <c r="B1031" s="94" t="s">
        <v>244</v>
      </c>
      <c r="C1031" s="95">
        <v>0.05</v>
      </c>
      <c r="D1031" s="96">
        <v>8898</v>
      </c>
      <c r="E1031" s="107">
        <f>ROUND(C1031*D1031,0)</f>
        <v>445</v>
      </c>
    </row>
    <row r="1032" spans="1:5">
      <c r="A1032" s="98"/>
      <c r="B1032" s="99">
        <f>+E1032/D1036</f>
        <v>1.934782608695652E-2</v>
      </c>
      <c r="C1032" s="97"/>
      <c r="D1032" s="98" t="s">
        <v>239</v>
      </c>
      <c r="E1032" s="108">
        <f>SUM(E1031:E1031)</f>
        <v>445</v>
      </c>
    </row>
    <row r="1033" spans="1:5">
      <c r="A1033" s="91" t="s">
        <v>249</v>
      </c>
      <c r="B1033" s="92" t="s">
        <v>163</v>
      </c>
      <c r="C1033" s="92" t="s">
        <v>2</v>
      </c>
      <c r="D1033" s="92" t="s">
        <v>232</v>
      </c>
      <c r="E1033" s="106" t="s">
        <v>233</v>
      </c>
    </row>
    <row r="1034" spans="1:5">
      <c r="A1034" s="93" t="s">
        <v>247</v>
      </c>
      <c r="B1034" s="94" t="s">
        <v>209</v>
      </c>
      <c r="C1034" s="95">
        <v>8.0000000000000002E-3</v>
      </c>
      <c r="D1034" s="96">
        <v>75000</v>
      </c>
      <c r="E1034" s="107">
        <f>ROUND(C1034*D1034,0)</f>
        <v>600</v>
      </c>
    </row>
    <row r="1035" spans="1:5">
      <c r="A1035" s="98"/>
      <c r="B1035" s="99">
        <f>+E1035/D1036</f>
        <v>2.6086956521739129E-2</v>
      </c>
      <c r="C1035" s="97"/>
      <c r="D1035" s="98" t="s">
        <v>239</v>
      </c>
      <c r="E1035" s="108">
        <f>SUM(E1034:E1034)</f>
        <v>600</v>
      </c>
    </row>
    <row r="1036" spans="1:5">
      <c r="A1036" s="193" t="s">
        <v>245</v>
      </c>
      <c r="B1036" s="193"/>
      <c r="C1036" s="193"/>
      <c r="D1036" s="194">
        <v>23000</v>
      </c>
      <c r="E1036" s="194"/>
    </row>
    <row r="1038" spans="1:5" ht="20.25">
      <c r="A1038" s="183" t="s">
        <v>246</v>
      </c>
      <c r="B1038" s="184"/>
      <c r="C1038" s="184"/>
      <c r="D1038" s="184"/>
      <c r="E1038" s="185"/>
    </row>
    <row r="1039" spans="1:5">
      <c r="A1039" s="186"/>
      <c r="B1039" s="187"/>
      <c r="C1039" s="188"/>
      <c r="D1039" s="89" t="s">
        <v>229</v>
      </c>
      <c r="E1039" s="104" t="s">
        <v>163</v>
      </c>
    </row>
    <row r="1040" spans="1:5">
      <c r="A1040" s="190"/>
      <c r="B1040" s="191"/>
      <c r="C1040" s="189"/>
      <c r="D1040" s="90" t="s">
        <v>270</v>
      </c>
      <c r="E1040" s="105" t="s">
        <v>163</v>
      </c>
    </row>
    <row r="1041" spans="1:5" ht="15.75">
      <c r="A1041" s="192" t="s">
        <v>230</v>
      </c>
      <c r="B1041" s="192"/>
      <c r="C1041" s="192"/>
      <c r="D1041" s="192"/>
      <c r="E1041" s="192"/>
    </row>
    <row r="1042" spans="1:5">
      <c r="A1042" s="205" t="s">
        <v>211</v>
      </c>
      <c r="B1042" s="206"/>
      <c r="C1042" s="206"/>
      <c r="D1042" s="206"/>
      <c r="E1042" s="207"/>
    </row>
    <row r="1043" spans="1:5">
      <c r="A1043" s="91" t="s">
        <v>231</v>
      </c>
      <c r="B1043" s="92" t="s">
        <v>163</v>
      </c>
      <c r="C1043" s="92" t="s">
        <v>2</v>
      </c>
      <c r="D1043" s="92" t="s">
        <v>232</v>
      </c>
      <c r="E1043" s="106" t="s">
        <v>233</v>
      </c>
    </row>
    <row r="1044" spans="1:5">
      <c r="A1044" s="93" t="s">
        <v>320</v>
      </c>
      <c r="B1044" s="94" t="s">
        <v>321</v>
      </c>
      <c r="C1044" s="95">
        <v>1E-3</v>
      </c>
      <c r="D1044" s="96">
        <v>248000</v>
      </c>
      <c r="E1044" s="107">
        <f>ROUND(C1044*D1044,0)</f>
        <v>248</v>
      </c>
    </row>
    <row r="1045" spans="1:5">
      <c r="A1045" s="101" t="s">
        <v>322</v>
      </c>
      <c r="B1045" s="94" t="s">
        <v>321</v>
      </c>
      <c r="C1045" s="95">
        <v>1E-3</v>
      </c>
      <c r="D1045" s="96">
        <v>360000</v>
      </c>
      <c r="E1045" s="107">
        <f t="shared" ref="E1045:E1046" si="34">ROUND(C1045*D1045,0)</f>
        <v>360</v>
      </c>
    </row>
    <row r="1046" spans="1:5">
      <c r="A1046" s="93" t="s">
        <v>337</v>
      </c>
      <c r="B1046" s="94" t="s">
        <v>204</v>
      </c>
      <c r="C1046" s="95">
        <v>1</v>
      </c>
      <c r="D1046" s="96">
        <v>34000</v>
      </c>
      <c r="E1046" s="107">
        <f t="shared" si="34"/>
        <v>34000</v>
      </c>
    </row>
    <row r="1047" spans="1:5">
      <c r="A1047" s="98"/>
      <c r="B1047" s="99">
        <f>+E1047/D1057</f>
        <v>0.69216</v>
      </c>
      <c r="C1047" s="97"/>
      <c r="D1047" s="98" t="s">
        <v>239</v>
      </c>
      <c r="E1047" s="108">
        <f>SUM(E1044:E1046)</f>
        <v>34608</v>
      </c>
    </row>
    <row r="1048" spans="1:5">
      <c r="A1048" s="91" t="s">
        <v>240</v>
      </c>
      <c r="B1048" s="92" t="s">
        <v>163</v>
      </c>
      <c r="C1048" s="92" t="s">
        <v>2</v>
      </c>
      <c r="D1048" s="92" t="s">
        <v>232</v>
      </c>
      <c r="E1048" s="106" t="s">
        <v>233</v>
      </c>
    </row>
    <row r="1049" spans="1:5">
      <c r="A1049" s="93" t="s">
        <v>292</v>
      </c>
      <c r="B1049" s="94" t="s">
        <v>242</v>
      </c>
      <c r="C1049" s="95">
        <v>7.6090000000000005E-2</v>
      </c>
      <c r="D1049" s="96">
        <v>171670</v>
      </c>
      <c r="E1049" s="107">
        <f>ROUND(C1049*D1049,0)</f>
        <v>13062</v>
      </c>
    </row>
    <row r="1050" spans="1:5">
      <c r="A1050" s="98"/>
      <c r="B1050" s="99">
        <f>+E1050/D1057</f>
        <v>0.26124000000000003</v>
      </c>
      <c r="C1050" s="97"/>
      <c r="D1050" s="98" t="s">
        <v>239</v>
      </c>
      <c r="E1050" s="108">
        <f>+E1049</f>
        <v>13062</v>
      </c>
    </row>
    <row r="1051" spans="1:5">
      <c r="A1051" s="91" t="s">
        <v>248</v>
      </c>
      <c r="B1051" s="92" t="s">
        <v>163</v>
      </c>
      <c r="C1051" s="92" t="s">
        <v>2</v>
      </c>
      <c r="D1051" s="92" t="s">
        <v>232</v>
      </c>
      <c r="E1051" s="106" t="s">
        <v>233</v>
      </c>
    </row>
    <row r="1052" spans="1:5">
      <c r="A1052" s="93" t="s">
        <v>243</v>
      </c>
      <c r="B1052" s="94" t="s">
        <v>244</v>
      </c>
      <c r="C1052" s="95">
        <v>0.05</v>
      </c>
      <c r="D1052" s="96">
        <v>34608</v>
      </c>
      <c r="E1052" s="107">
        <f>ROUND(C1052*D1052,0)</f>
        <v>1730</v>
      </c>
    </row>
    <row r="1053" spans="1:5">
      <c r="A1053" s="98"/>
      <c r="B1053" s="99">
        <f>+E1053/D1057</f>
        <v>3.4599999999999999E-2</v>
      </c>
      <c r="C1053" s="97"/>
      <c r="D1053" s="98" t="s">
        <v>239</v>
      </c>
      <c r="E1053" s="108">
        <f>SUM(E1052:E1052)</f>
        <v>1730</v>
      </c>
    </row>
    <row r="1054" spans="1:5">
      <c r="A1054" s="91" t="s">
        <v>249</v>
      </c>
      <c r="B1054" s="92" t="s">
        <v>163</v>
      </c>
      <c r="C1054" s="92" t="s">
        <v>2</v>
      </c>
      <c r="D1054" s="92" t="s">
        <v>232</v>
      </c>
      <c r="E1054" s="106" t="s">
        <v>233</v>
      </c>
    </row>
    <row r="1055" spans="1:5">
      <c r="A1055" s="93" t="s">
        <v>247</v>
      </c>
      <c r="B1055" s="94" t="s">
        <v>209</v>
      </c>
      <c r="C1055" s="95">
        <v>8.0000000000000002E-3</v>
      </c>
      <c r="D1055" s="96">
        <v>75000</v>
      </c>
      <c r="E1055" s="107">
        <f>ROUND(C1055*D1055,0)</f>
        <v>600</v>
      </c>
    </row>
    <row r="1056" spans="1:5">
      <c r="A1056" s="98"/>
      <c r="B1056" s="99">
        <f>+E1056/D1057</f>
        <v>1.2E-2</v>
      </c>
      <c r="C1056" s="97"/>
      <c r="D1056" s="98" t="s">
        <v>239</v>
      </c>
      <c r="E1056" s="108">
        <f>SUM(E1055:E1055)</f>
        <v>600</v>
      </c>
    </row>
    <row r="1057" spans="1:5">
      <c r="A1057" s="193" t="s">
        <v>245</v>
      </c>
      <c r="B1057" s="193"/>
      <c r="C1057" s="193"/>
      <c r="D1057" s="194">
        <v>50000</v>
      </c>
      <c r="E1057" s="194"/>
    </row>
    <row r="1059" spans="1:5" ht="20.25">
      <c r="A1059" s="183" t="s">
        <v>246</v>
      </c>
      <c r="B1059" s="184"/>
      <c r="C1059" s="184"/>
      <c r="D1059" s="184"/>
      <c r="E1059" s="185"/>
    </row>
    <row r="1060" spans="1:5">
      <c r="A1060" s="186"/>
      <c r="B1060" s="187"/>
      <c r="C1060" s="188"/>
      <c r="D1060" s="89" t="s">
        <v>229</v>
      </c>
      <c r="E1060" s="104" t="s">
        <v>163</v>
      </c>
    </row>
    <row r="1061" spans="1:5">
      <c r="A1061" s="190"/>
      <c r="B1061" s="191"/>
      <c r="C1061" s="189"/>
      <c r="D1061" s="90" t="s">
        <v>271</v>
      </c>
      <c r="E1061" s="105" t="s">
        <v>163</v>
      </c>
    </row>
    <row r="1062" spans="1:5" ht="15.75">
      <c r="A1062" s="192" t="s">
        <v>230</v>
      </c>
      <c r="B1062" s="192"/>
      <c r="C1062" s="192"/>
      <c r="D1062" s="192"/>
      <c r="E1062" s="192"/>
    </row>
    <row r="1063" spans="1:5">
      <c r="A1063" s="205" t="s">
        <v>199</v>
      </c>
      <c r="B1063" s="206"/>
      <c r="C1063" s="206"/>
      <c r="D1063" s="206"/>
      <c r="E1063" s="207"/>
    </row>
    <row r="1064" spans="1:5">
      <c r="A1064" s="91" t="s">
        <v>231</v>
      </c>
      <c r="B1064" s="92" t="s">
        <v>163</v>
      </c>
      <c r="C1064" s="92" t="s">
        <v>2</v>
      </c>
      <c r="D1064" s="92" t="s">
        <v>232</v>
      </c>
      <c r="E1064" s="106" t="s">
        <v>233</v>
      </c>
    </row>
    <row r="1065" spans="1:5">
      <c r="A1065" s="93" t="s">
        <v>320</v>
      </c>
      <c r="B1065" s="94" t="s">
        <v>321</v>
      </c>
      <c r="C1065" s="95">
        <v>1E-3</v>
      </c>
      <c r="D1065" s="96">
        <v>248000</v>
      </c>
      <c r="E1065" s="107">
        <f>ROUND(C1065*D1065,0)</f>
        <v>248</v>
      </c>
    </row>
    <row r="1066" spans="1:5">
      <c r="A1066" s="101" t="s">
        <v>322</v>
      </c>
      <c r="B1066" s="94" t="s">
        <v>321</v>
      </c>
      <c r="C1066" s="95">
        <v>1E-3</v>
      </c>
      <c r="D1066" s="96">
        <v>360000</v>
      </c>
      <c r="E1066" s="107">
        <f t="shared" ref="E1066:E1067" si="35">ROUND(C1066*D1066,0)</f>
        <v>360</v>
      </c>
    </row>
    <row r="1067" spans="1:5">
      <c r="A1067" s="93" t="s">
        <v>338</v>
      </c>
      <c r="B1067" s="94" t="s">
        <v>204</v>
      </c>
      <c r="C1067" s="95">
        <v>1</v>
      </c>
      <c r="D1067" s="96">
        <v>10190</v>
      </c>
      <c r="E1067" s="107">
        <f t="shared" si="35"/>
        <v>10190</v>
      </c>
    </row>
    <row r="1068" spans="1:5">
      <c r="A1068" s="98"/>
      <c r="B1068" s="99">
        <f>+E1068/D1078</f>
        <v>0.43192000000000003</v>
      </c>
      <c r="C1068" s="97"/>
      <c r="D1068" s="98" t="s">
        <v>239</v>
      </c>
      <c r="E1068" s="108">
        <f>SUM(E1065:E1067)</f>
        <v>10798</v>
      </c>
    </row>
    <row r="1069" spans="1:5">
      <c r="A1069" s="91" t="s">
        <v>240</v>
      </c>
      <c r="B1069" s="92" t="s">
        <v>163</v>
      </c>
      <c r="C1069" s="92" t="s">
        <v>2</v>
      </c>
      <c r="D1069" s="92" t="s">
        <v>232</v>
      </c>
      <c r="E1069" s="106" t="s">
        <v>233</v>
      </c>
    </row>
    <row r="1070" spans="1:5">
      <c r="A1070" s="93" t="s">
        <v>292</v>
      </c>
      <c r="B1070" s="94" t="s">
        <v>242</v>
      </c>
      <c r="C1070" s="95">
        <v>7.6090000000000005E-2</v>
      </c>
      <c r="D1070" s="96">
        <v>171670</v>
      </c>
      <c r="E1070" s="107">
        <f>ROUND(C1070*D1070,0)</f>
        <v>13062</v>
      </c>
    </row>
    <row r="1071" spans="1:5">
      <c r="A1071" s="98"/>
      <c r="B1071" s="99">
        <f>+E1071/D1078</f>
        <v>0.52248000000000006</v>
      </c>
      <c r="C1071" s="97"/>
      <c r="D1071" s="98" t="s">
        <v>239</v>
      </c>
      <c r="E1071" s="108">
        <f>+E1070</f>
        <v>13062</v>
      </c>
    </row>
    <row r="1072" spans="1:5">
      <c r="A1072" s="91" t="s">
        <v>248</v>
      </c>
      <c r="B1072" s="92" t="s">
        <v>163</v>
      </c>
      <c r="C1072" s="92" t="s">
        <v>2</v>
      </c>
      <c r="D1072" s="92" t="s">
        <v>232</v>
      </c>
      <c r="E1072" s="106" t="s">
        <v>233</v>
      </c>
    </row>
    <row r="1073" spans="1:5">
      <c r="A1073" s="93" t="s">
        <v>243</v>
      </c>
      <c r="B1073" s="94" t="s">
        <v>244</v>
      </c>
      <c r="C1073" s="95">
        <v>0.05</v>
      </c>
      <c r="D1073" s="96">
        <v>10798</v>
      </c>
      <c r="E1073" s="107">
        <f>ROUND(C1073*D1073,0)</f>
        <v>540</v>
      </c>
    </row>
    <row r="1074" spans="1:5">
      <c r="A1074" s="98"/>
      <c r="B1074" s="99">
        <f>+E1074/D1078</f>
        <v>2.1600000000000001E-2</v>
      </c>
      <c r="C1074" s="97"/>
      <c r="D1074" s="98" t="s">
        <v>239</v>
      </c>
      <c r="E1074" s="108">
        <f>SUM(E1073:E1073)</f>
        <v>540</v>
      </c>
    </row>
    <row r="1075" spans="1:5">
      <c r="A1075" s="91" t="s">
        <v>249</v>
      </c>
      <c r="B1075" s="92" t="s">
        <v>163</v>
      </c>
      <c r="C1075" s="92" t="s">
        <v>2</v>
      </c>
      <c r="D1075" s="92" t="s">
        <v>232</v>
      </c>
      <c r="E1075" s="106" t="s">
        <v>233</v>
      </c>
    </row>
    <row r="1076" spans="1:5">
      <c r="A1076" s="93" t="s">
        <v>247</v>
      </c>
      <c r="B1076" s="94" t="s">
        <v>209</v>
      </c>
      <c r="C1076" s="95">
        <v>8.0000000000000002E-3</v>
      </c>
      <c r="D1076" s="96">
        <v>75000</v>
      </c>
      <c r="E1076" s="107">
        <f>ROUND(C1076*D1076,0)</f>
        <v>600</v>
      </c>
    </row>
    <row r="1077" spans="1:5">
      <c r="A1077" s="98"/>
      <c r="B1077" s="99">
        <f>+E1077/D1078</f>
        <v>2.4E-2</v>
      </c>
      <c r="C1077" s="97"/>
      <c r="D1077" s="98" t="s">
        <v>239</v>
      </c>
      <c r="E1077" s="108">
        <f>SUM(E1076:E1076)</f>
        <v>600</v>
      </c>
    </row>
    <row r="1078" spans="1:5">
      <c r="A1078" s="193" t="s">
        <v>245</v>
      </c>
      <c r="B1078" s="193"/>
      <c r="C1078" s="193"/>
      <c r="D1078" s="194">
        <v>25000</v>
      </c>
      <c r="E1078" s="194"/>
    </row>
    <row r="1080" spans="1:5" ht="20.25">
      <c r="A1080" s="183" t="s">
        <v>246</v>
      </c>
      <c r="B1080" s="184"/>
      <c r="C1080" s="184"/>
      <c r="D1080" s="184"/>
      <c r="E1080" s="185"/>
    </row>
    <row r="1081" spans="1:5">
      <c r="A1081" s="186"/>
      <c r="B1081" s="187"/>
      <c r="C1081" s="188"/>
      <c r="D1081" s="89" t="s">
        <v>229</v>
      </c>
      <c r="E1081" s="104" t="s">
        <v>163</v>
      </c>
    </row>
    <row r="1082" spans="1:5">
      <c r="A1082" s="190"/>
      <c r="B1082" s="191"/>
      <c r="C1082" s="189"/>
      <c r="D1082" s="90" t="s">
        <v>272</v>
      </c>
      <c r="E1082" s="105" t="s">
        <v>163</v>
      </c>
    </row>
    <row r="1083" spans="1:5" ht="15.75">
      <c r="A1083" s="192" t="s">
        <v>230</v>
      </c>
      <c r="B1083" s="192"/>
      <c r="C1083" s="192"/>
      <c r="D1083" s="192"/>
      <c r="E1083" s="192"/>
    </row>
    <row r="1084" spans="1:5">
      <c r="A1084" s="205" t="s">
        <v>200</v>
      </c>
      <c r="B1084" s="206"/>
      <c r="C1084" s="206"/>
      <c r="D1084" s="206"/>
      <c r="E1084" s="207"/>
    </row>
    <row r="1085" spans="1:5">
      <c r="A1085" s="91" t="s">
        <v>231</v>
      </c>
      <c r="B1085" s="92" t="s">
        <v>163</v>
      </c>
      <c r="C1085" s="92" t="s">
        <v>2</v>
      </c>
      <c r="D1085" s="92" t="s">
        <v>232</v>
      </c>
      <c r="E1085" s="106" t="s">
        <v>233</v>
      </c>
    </row>
    <row r="1086" spans="1:5">
      <c r="A1086" s="93" t="s">
        <v>320</v>
      </c>
      <c r="B1086" s="94" t="s">
        <v>321</v>
      </c>
      <c r="C1086" s="95">
        <v>1E-3</v>
      </c>
      <c r="D1086" s="96">
        <v>248000</v>
      </c>
      <c r="E1086" s="107">
        <f>ROUND(C1086*D1086,0)</f>
        <v>248</v>
      </c>
    </row>
    <row r="1087" spans="1:5">
      <c r="A1087" s="101" t="s">
        <v>322</v>
      </c>
      <c r="B1087" s="94" t="s">
        <v>321</v>
      </c>
      <c r="C1087" s="95">
        <v>1E-3</v>
      </c>
      <c r="D1087" s="96">
        <v>360000</v>
      </c>
      <c r="E1087" s="107">
        <f t="shared" ref="E1087:E1088" si="36">ROUND(C1087*D1087,0)</f>
        <v>360</v>
      </c>
    </row>
    <row r="1088" spans="1:5">
      <c r="A1088" s="93" t="s">
        <v>339</v>
      </c>
      <c r="B1088" s="94" t="s">
        <v>204</v>
      </c>
      <c r="C1088" s="95">
        <v>1</v>
      </c>
      <c r="D1088" s="96">
        <v>38760</v>
      </c>
      <c r="E1088" s="107">
        <f t="shared" si="36"/>
        <v>38760</v>
      </c>
    </row>
    <row r="1089" spans="1:5">
      <c r="A1089" s="98"/>
      <c r="B1089" s="99">
        <f>+E1089/D1099</f>
        <v>0.71578181818181819</v>
      </c>
      <c r="C1089" s="97"/>
      <c r="D1089" s="98" t="s">
        <v>239</v>
      </c>
      <c r="E1089" s="108">
        <f>SUM(E1086:E1088)</f>
        <v>39368</v>
      </c>
    </row>
    <row r="1090" spans="1:5">
      <c r="A1090" s="91" t="s">
        <v>240</v>
      </c>
      <c r="B1090" s="92" t="s">
        <v>163</v>
      </c>
      <c r="C1090" s="92" t="s">
        <v>2</v>
      </c>
      <c r="D1090" s="92" t="s">
        <v>232</v>
      </c>
      <c r="E1090" s="106" t="s">
        <v>233</v>
      </c>
    </row>
    <row r="1091" spans="1:5">
      <c r="A1091" s="93" t="s">
        <v>292</v>
      </c>
      <c r="B1091" s="94" t="s">
        <v>242</v>
      </c>
      <c r="C1091" s="95">
        <v>7.6100000000000001E-2</v>
      </c>
      <c r="D1091" s="96">
        <v>171670</v>
      </c>
      <c r="E1091" s="107">
        <f>ROUND(C1091*D1091,0)</f>
        <v>13064</v>
      </c>
    </row>
    <row r="1092" spans="1:5">
      <c r="A1092" s="98"/>
      <c r="B1092" s="99">
        <f>+E1092/D1099</f>
        <v>0.23752727272727273</v>
      </c>
      <c r="C1092" s="97"/>
      <c r="D1092" s="98" t="s">
        <v>239</v>
      </c>
      <c r="E1092" s="108">
        <f>+E1091</f>
        <v>13064</v>
      </c>
    </row>
    <row r="1093" spans="1:5">
      <c r="A1093" s="91" t="s">
        <v>248</v>
      </c>
      <c r="B1093" s="92" t="s">
        <v>163</v>
      </c>
      <c r="C1093" s="92" t="s">
        <v>2</v>
      </c>
      <c r="D1093" s="92" t="s">
        <v>232</v>
      </c>
      <c r="E1093" s="106" t="s">
        <v>233</v>
      </c>
    </row>
    <row r="1094" spans="1:5">
      <c r="A1094" s="93" t="s">
        <v>243</v>
      </c>
      <c r="B1094" s="94" t="s">
        <v>244</v>
      </c>
      <c r="C1094" s="95">
        <v>0.05</v>
      </c>
      <c r="D1094" s="96">
        <v>39368</v>
      </c>
      <c r="E1094" s="107">
        <f>ROUND(C1094*D1094,0)</f>
        <v>1968</v>
      </c>
    </row>
    <row r="1095" spans="1:5">
      <c r="A1095" s="98"/>
      <c r="B1095" s="99">
        <f>+E1095/D1099</f>
        <v>3.5781818181818179E-2</v>
      </c>
      <c r="C1095" s="97"/>
      <c r="D1095" s="98" t="s">
        <v>239</v>
      </c>
      <c r="E1095" s="108">
        <f>SUM(E1094:E1094)</f>
        <v>1968</v>
      </c>
    </row>
    <row r="1096" spans="1:5">
      <c r="A1096" s="91" t="s">
        <v>249</v>
      </c>
      <c r="B1096" s="92" t="s">
        <v>163</v>
      </c>
      <c r="C1096" s="92" t="s">
        <v>2</v>
      </c>
      <c r="D1096" s="92" t="s">
        <v>232</v>
      </c>
      <c r="E1096" s="106" t="s">
        <v>233</v>
      </c>
    </row>
    <row r="1097" spans="1:5">
      <c r="A1097" s="93" t="s">
        <v>247</v>
      </c>
      <c r="B1097" s="94" t="s">
        <v>209</v>
      </c>
      <c r="C1097" s="95">
        <v>8.0000000000000002E-3</v>
      </c>
      <c r="D1097" s="96">
        <v>75000</v>
      </c>
      <c r="E1097" s="107">
        <f>ROUND(C1097*D1097,0)</f>
        <v>600</v>
      </c>
    </row>
    <row r="1098" spans="1:5">
      <c r="A1098" s="98"/>
      <c r="B1098" s="99">
        <f>+E1098/D1099</f>
        <v>1.090909090909091E-2</v>
      </c>
      <c r="C1098" s="97"/>
      <c r="D1098" s="98" t="s">
        <v>239</v>
      </c>
      <c r="E1098" s="108">
        <f>SUM(E1097:E1097)</f>
        <v>600</v>
      </c>
    </row>
    <row r="1099" spans="1:5">
      <c r="A1099" s="193" t="s">
        <v>245</v>
      </c>
      <c r="B1099" s="193"/>
      <c r="C1099" s="193"/>
      <c r="D1099" s="194">
        <v>55000</v>
      </c>
      <c r="E1099" s="194"/>
    </row>
    <row r="1101" spans="1:5" ht="20.25">
      <c r="A1101" s="183" t="s">
        <v>246</v>
      </c>
      <c r="B1101" s="184"/>
      <c r="C1101" s="184"/>
      <c r="D1101" s="184"/>
      <c r="E1101" s="185"/>
    </row>
    <row r="1102" spans="1:5">
      <c r="A1102" s="186"/>
      <c r="B1102" s="187"/>
      <c r="C1102" s="188"/>
      <c r="D1102" s="89" t="s">
        <v>229</v>
      </c>
      <c r="E1102" s="104" t="s">
        <v>163</v>
      </c>
    </row>
    <row r="1103" spans="1:5">
      <c r="A1103" s="190"/>
      <c r="B1103" s="191"/>
      <c r="C1103" s="189"/>
      <c r="D1103" s="90" t="s">
        <v>273</v>
      </c>
      <c r="E1103" s="105" t="s">
        <v>163</v>
      </c>
    </row>
    <row r="1104" spans="1:5" ht="15.75">
      <c r="A1104" s="192" t="s">
        <v>230</v>
      </c>
      <c r="B1104" s="192"/>
      <c r="C1104" s="192"/>
      <c r="D1104" s="192"/>
      <c r="E1104" s="192"/>
    </row>
    <row r="1105" spans="1:5">
      <c r="A1105" s="205" t="s">
        <v>201</v>
      </c>
      <c r="B1105" s="206"/>
      <c r="C1105" s="206"/>
      <c r="D1105" s="206"/>
      <c r="E1105" s="207"/>
    </row>
    <row r="1106" spans="1:5">
      <c r="A1106" s="91" t="s">
        <v>231</v>
      </c>
      <c r="B1106" s="92" t="s">
        <v>163</v>
      </c>
      <c r="C1106" s="92" t="s">
        <v>2</v>
      </c>
      <c r="D1106" s="92" t="s">
        <v>232</v>
      </c>
      <c r="E1106" s="106" t="s">
        <v>233</v>
      </c>
    </row>
    <row r="1107" spans="1:5">
      <c r="A1107" s="93" t="s">
        <v>320</v>
      </c>
      <c r="B1107" s="94" t="s">
        <v>321</v>
      </c>
      <c r="C1107" s="95">
        <v>1E-3</v>
      </c>
      <c r="D1107" s="96">
        <v>248000</v>
      </c>
      <c r="E1107" s="107">
        <f>ROUND(C1107*D1107,0)</f>
        <v>248</v>
      </c>
    </row>
    <row r="1108" spans="1:5">
      <c r="A1108" s="101" t="s">
        <v>322</v>
      </c>
      <c r="B1108" s="94" t="s">
        <v>321</v>
      </c>
      <c r="C1108" s="95">
        <v>1E-3</v>
      </c>
      <c r="D1108" s="96">
        <v>360000</v>
      </c>
      <c r="E1108" s="107">
        <f t="shared" ref="E1108:E1109" si="37">ROUND(C1108*D1108,0)</f>
        <v>360</v>
      </c>
    </row>
    <row r="1109" spans="1:5">
      <c r="A1109" s="93" t="s">
        <v>340</v>
      </c>
      <c r="B1109" s="94" t="s">
        <v>204</v>
      </c>
      <c r="C1109" s="95">
        <v>1</v>
      </c>
      <c r="D1109" s="96">
        <v>3297</v>
      </c>
      <c r="E1109" s="107">
        <f t="shared" si="37"/>
        <v>3297</v>
      </c>
    </row>
    <row r="1110" spans="1:5">
      <c r="A1110" s="98"/>
      <c r="B1110" s="99">
        <f>+E1110/D1120</f>
        <v>0.26033333333333336</v>
      </c>
      <c r="C1110" s="97"/>
      <c r="D1110" s="98" t="s">
        <v>239</v>
      </c>
      <c r="E1110" s="108">
        <f>SUM(E1107:E1109)</f>
        <v>3905</v>
      </c>
    </row>
    <row r="1111" spans="1:5">
      <c r="A1111" s="91" t="s">
        <v>240</v>
      </c>
      <c r="B1111" s="92" t="s">
        <v>163</v>
      </c>
      <c r="C1111" s="92" t="s">
        <v>2</v>
      </c>
      <c r="D1111" s="92" t="s">
        <v>232</v>
      </c>
      <c r="E1111" s="106" t="s">
        <v>233</v>
      </c>
    </row>
    <row r="1112" spans="1:5">
      <c r="A1112" s="93" t="s">
        <v>292</v>
      </c>
      <c r="B1112" s="94" t="s">
        <v>242</v>
      </c>
      <c r="C1112" s="95">
        <v>0.06</v>
      </c>
      <c r="D1112" s="96">
        <v>171670</v>
      </c>
      <c r="E1112" s="107">
        <f>ROUND(C1112*D1112,0)</f>
        <v>10300</v>
      </c>
    </row>
    <row r="1113" spans="1:5">
      <c r="A1113" s="98"/>
      <c r="B1113" s="99">
        <f>+E1113/D1120</f>
        <v>0.68666666666666665</v>
      </c>
      <c r="C1113" s="97"/>
      <c r="D1113" s="98" t="s">
        <v>239</v>
      </c>
      <c r="E1113" s="108">
        <f>+E1112</f>
        <v>10300</v>
      </c>
    </row>
    <row r="1114" spans="1:5">
      <c r="A1114" s="91" t="s">
        <v>248</v>
      </c>
      <c r="B1114" s="92" t="s">
        <v>163</v>
      </c>
      <c r="C1114" s="92" t="s">
        <v>2</v>
      </c>
      <c r="D1114" s="92" t="s">
        <v>232</v>
      </c>
      <c r="E1114" s="106" t="s">
        <v>233</v>
      </c>
    </row>
    <row r="1115" spans="1:5">
      <c r="A1115" s="93" t="s">
        <v>243</v>
      </c>
      <c r="B1115" s="94" t="s">
        <v>244</v>
      </c>
      <c r="C1115" s="95">
        <v>0.05</v>
      </c>
      <c r="D1115" s="96">
        <v>3905</v>
      </c>
      <c r="E1115" s="107">
        <f>ROUND(C1115*D1115,0)</f>
        <v>195</v>
      </c>
    </row>
    <row r="1116" spans="1:5">
      <c r="A1116" s="98"/>
      <c r="B1116" s="99">
        <f>+E1116/D1120</f>
        <v>1.2999999999999999E-2</v>
      </c>
      <c r="C1116" s="97"/>
      <c r="D1116" s="98" t="s">
        <v>239</v>
      </c>
      <c r="E1116" s="108">
        <f>SUM(E1115:E1115)</f>
        <v>195</v>
      </c>
    </row>
    <row r="1117" spans="1:5">
      <c r="A1117" s="91" t="s">
        <v>249</v>
      </c>
      <c r="B1117" s="92" t="s">
        <v>163</v>
      </c>
      <c r="C1117" s="92" t="s">
        <v>2</v>
      </c>
      <c r="D1117" s="92" t="s">
        <v>232</v>
      </c>
      <c r="E1117" s="106" t="s">
        <v>233</v>
      </c>
    </row>
    <row r="1118" spans="1:5">
      <c r="A1118" s="93" t="s">
        <v>247</v>
      </c>
      <c r="B1118" s="94" t="s">
        <v>209</v>
      </c>
      <c r="C1118" s="95">
        <v>8.0000000000000002E-3</v>
      </c>
      <c r="D1118" s="96">
        <v>75000</v>
      </c>
      <c r="E1118" s="107">
        <f>ROUND(C1118*D1118,0)</f>
        <v>600</v>
      </c>
    </row>
    <row r="1119" spans="1:5">
      <c r="A1119" s="98"/>
      <c r="B1119" s="99">
        <f>+E1119/D1120</f>
        <v>0.04</v>
      </c>
      <c r="C1119" s="97"/>
      <c r="D1119" s="98" t="s">
        <v>239</v>
      </c>
      <c r="E1119" s="108">
        <f>SUM(E1118:E1118)</f>
        <v>600</v>
      </c>
    </row>
    <row r="1120" spans="1:5">
      <c r="A1120" s="193" t="s">
        <v>245</v>
      </c>
      <c r="B1120" s="193"/>
      <c r="C1120" s="193"/>
      <c r="D1120" s="194">
        <v>15000</v>
      </c>
      <c r="E1120" s="194"/>
    </row>
    <row r="1122" spans="1:5" ht="20.25">
      <c r="A1122" s="183" t="s">
        <v>246</v>
      </c>
      <c r="B1122" s="184"/>
      <c r="C1122" s="184"/>
      <c r="D1122" s="184"/>
      <c r="E1122" s="185"/>
    </row>
    <row r="1123" spans="1:5">
      <c r="A1123" s="186"/>
      <c r="B1123" s="187"/>
      <c r="C1123" s="188"/>
      <c r="D1123" s="89" t="s">
        <v>229</v>
      </c>
      <c r="E1123" s="104" t="s">
        <v>163</v>
      </c>
    </row>
    <row r="1124" spans="1:5">
      <c r="A1124" s="190"/>
      <c r="B1124" s="191"/>
      <c r="C1124" s="189"/>
      <c r="D1124" s="90" t="s">
        <v>274</v>
      </c>
      <c r="E1124" s="105" t="s">
        <v>163</v>
      </c>
    </row>
    <row r="1125" spans="1:5" ht="15.75">
      <c r="A1125" s="192" t="s">
        <v>230</v>
      </c>
      <c r="B1125" s="192"/>
      <c r="C1125" s="192"/>
      <c r="D1125" s="192"/>
      <c r="E1125" s="192"/>
    </row>
    <row r="1126" spans="1:5">
      <c r="A1126" s="205" t="s">
        <v>202</v>
      </c>
      <c r="B1126" s="206"/>
      <c r="C1126" s="206"/>
      <c r="D1126" s="206"/>
      <c r="E1126" s="207"/>
    </row>
    <row r="1127" spans="1:5">
      <c r="A1127" s="91" t="s">
        <v>231</v>
      </c>
      <c r="B1127" s="92" t="s">
        <v>163</v>
      </c>
      <c r="C1127" s="92" t="s">
        <v>2</v>
      </c>
      <c r="D1127" s="92" t="s">
        <v>232</v>
      </c>
      <c r="E1127" s="106" t="s">
        <v>233</v>
      </c>
    </row>
    <row r="1128" spans="1:5">
      <c r="A1128" s="93" t="s">
        <v>320</v>
      </c>
      <c r="B1128" s="94" t="s">
        <v>321</v>
      </c>
      <c r="C1128" s="95">
        <v>1E-3</v>
      </c>
      <c r="D1128" s="96">
        <v>248000</v>
      </c>
      <c r="E1128" s="107">
        <f>ROUND(C1128*D1128,0)</f>
        <v>248</v>
      </c>
    </row>
    <row r="1129" spans="1:5">
      <c r="A1129" s="101" t="s">
        <v>322</v>
      </c>
      <c r="B1129" s="94" t="s">
        <v>321</v>
      </c>
      <c r="C1129" s="95">
        <v>1E-3</v>
      </c>
      <c r="D1129" s="96">
        <v>360000</v>
      </c>
      <c r="E1129" s="107">
        <f t="shared" ref="E1129:E1130" si="38">ROUND(C1129*D1129,0)</f>
        <v>360</v>
      </c>
    </row>
    <row r="1130" spans="1:5">
      <c r="A1130" s="93" t="s">
        <v>341</v>
      </c>
      <c r="B1130" s="94" t="s">
        <v>204</v>
      </c>
      <c r="C1130" s="95">
        <v>1</v>
      </c>
      <c r="D1130" s="96">
        <v>17550</v>
      </c>
      <c r="E1130" s="107">
        <f t="shared" si="38"/>
        <v>17550</v>
      </c>
    </row>
    <row r="1131" spans="1:5">
      <c r="A1131" s="98"/>
      <c r="B1131" s="99">
        <f>+E1131/D1141</f>
        <v>0.60526666666666662</v>
      </c>
      <c r="C1131" s="97"/>
      <c r="D1131" s="98" t="s">
        <v>239</v>
      </c>
      <c r="E1131" s="108">
        <f>SUM(E1128:E1130)</f>
        <v>18158</v>
      </c>
    </row>
    <row r="1132" spans="1:5">
      <c r="A1132" s="91" t="s">
        <v>240</v>
      </c>
      <c r="B1132" s="92" t="s">
        <v>163</v>
      </c>
      <c r="C1132" s="92" t="s">
        <v>2</v>
      </c>
      <c r="D1132" s="92" t="s">
        <v>232</v>
      </c>
      <c r="E1132" s="106" t="s">
        <v>233</v>
      </c>
    </row>
    <row r="1133" spans="1:5">
      <c r="A1133" s="93" t="s">
        <v>292</v>
      </c>
      <c r="B1133" s="94" t="s">
        <v>242</v>
      </c>
      <c r="C1133" s="95">
        <v>6.0194999999999999E-2</v>
      </c>
      <c r="D1133" s="96">
        <v>171670</v>
      </c>
      <c r="E1133" s="107">
        <f>ROUND(C1133*D1133,0)</f>
        <v>10334</v>
      </c>
    </row>
    <row r="1134" spans="1:5">
      <c r="A1134" s="98"/>
      <c r="B1134" s="99">
        <f>+E1134/D1141</f>
        <v>0.34446666666666664</v>
      </c>
      <c r="C1134" s="97"/>
      <c r="D1134" s="98" t="s">
        <v>239</v>
      </c>
      <c r="E1134" s="108">
        <f>+E1133</f>
        <v>10334</v>
      </c>
    </row>
    <row r="1135" spans="1:5">
      <c r="A1135" s="91" t="s">
        <v>248</v>
      </c>
      <c r="B1135" s="92" t="s">
        <v>163</v>
      </c>
      <c r="C1135" s="92" t="s">
        <v>2</v>
      </c>
      <c r="D1135" s="92" t="s">
        <v>232</v>
      </c>
      <c r="E1135" s="106" t="s">
        <v>233</v>
      </c>
    </row>
    <row r="1136" spans="1:5">
      <c r="A1136" s="93" t="s">
        <v>243</v>
      </c>
      <c r="B1136" s="94" t="s">
        <v>244</v>
      </c>
      <c r="C1136" s="95">
        <v>0.05</v>
      </c>
      <c r="D1136" s="96">
        <v>18158</v>
      </c>
      <c r="E1136" s="107">
        <f>ROUND(C1136*D1136,0)</f>
        <v>908</v>
      </c>
    </row>
    <row r="1137" spans="1:7">
      <c r="A1137" s="98"/>
      <c r="B1137" s="99">
        <f>+E1137/D1141</f>
        <v>3.0266666666666667E-2</v>
      </c>
      <c r="C1137" s="97"/>
      <c r="D1137" s="98" t="s">
        <v>239</v>
      </c>
      <c r="E1137" s="108">
        <f>SUM(E1136:E1136)</f>
        <v>908</v>
      </c>
    </row>
    <row r="1138" spans="1:7">
      <c r="A1138" s="91" t="s">
        <v>249</v>
      </c>
      <c r="B1138" s="92" t="s">
        <v>163</v>
      </c>
      <c r="C1138" s="92" t="s">
        <v>2</v>
      </c>
      <c r="D1138" s="92" t="s">
        <v>232</v>
      </c>
      <c r="E1138" s="106" t="s">
        <v>233</v>
      </c>
    </row>
    <row r="1139" spans="1:7" ht="24" customHeight="1">
      <c r="A1139" s="93" t="s">
        <v>247</v>
      </c>
      <c r="B1139" s="94" t="s">
        <v>209</v>
      </c>
      <c r="C1139" s="95">
        <v>8.0000000000000002E-3</v>
      </c>
      <c r="D1139" s="96">
        <v>75000</v>
      </c>
      <c r="E1139" s="107">
        <f>ROUND(C1139*D1139,0)</f>
        <v>600</v>
      </c>
    </row>
    <row r="1140" spans="1:7">
      <c r="A1140" s="98"/>
      <c r="B1140" s="99">
        <f>+E1140/D1141</f>
        <v>0.02</v>
      </c>
      <c r="C1140" s="97"/>
      <c r="D1140" s="98" t="s">
        <v>239</v>
      </c>
      <c r="E1140" s="108">
        <f>SUM(E1139:E1139)</f>
        <v>600</v>
      </c>
    </row>
    <row r="1141" spans="1:7">
      <c r="A1141" s="193" t="s">
        <v>245</v>
      </c>
      <c r="B1141" s="193"/>
      <c r="C1141" s="193"/>
      <c r="D1141" s="194">
        <v>30000</v>
      </c>
      <c r="E1141" s="194"/>
    </row>
    <row r="1143" spans="1:7" ht="20.25">
      <c r="A1143" s="183" t="s">
        <v>246</v>
      </c>
      <c r="B1143" s="184"/>
      <c r="C1143" s="184"/>
      <c r="D1143" s="184"/>
      <c r="E1143" s="185"/>
    </row>
    <row r="1144" spans="1:7">
      <c r="A1144" s="186"/>
      <c r="B1144" s="187"/>
      <c r="C1144" s="188"/>
      <c r="D1144" s="89" t="s">
        <v>229</v>
      </c>
      <c r="E1144" s="104" t="s">
        <v>163</v>
      </c>
    </row>
    <row r="1145" spans="1:7">
      <c r="A1145" s="190"/>
      <c r="B1145" s="191"/>
      <c r="C1145" s="189"/>
      <c r="D1145" s="90" t="str">
        <f>+G1145</f>
        <v>14.1</v>
      </c>
      <c r="E1145" s="105" t="s">
        <v>163</v>
      </c>
      <c r="G1145" t="s">
        <v>566</v>
      </c>
    </row>
    <row r="1146" spans="1:7" ht="15.75">
      <c r="A1146" s="192" t="s">
        <v>230</v>
      </c>
      <c r="B1146" s="192"/>
      <c r="C1146" s="192"/>
      <c r="D1146" s="192"/>
      <c r="E1146" s="192"/>
      <c r="G1146" t="e">
        <v>#N/A</v>
      </c>
    </row>
    <row r="1147" spans="1:7" ht="36" customHeight="1">
      <c r="A1147" s="132" t="s">
        <v>375</v>
      </c>
      <c r="B1147" s="133"/>
      <c r="C1147" s="133"/>
      <c r="D1147" s="133"/>
      <c r="E1147" s="134"/>
      <c r="G1147" t="e">
        <v>#N/A</v>
      </c>
    </row>
    <row r="1148" spans="1:7">
      <c r="A1148" s="91" t="s">
        <v>231</v>
      </c>
      <c r="B1148" s="92" t="s">
        <v>163</v>
      </c>
      <c r="C1148" s="92" t="s">
        <v>2</v>
      </c>
      <c r="D1148" s="92" t="s">
        <v>232</v>
      </c>
      <c r="E1148" s="106" t="s">
        <v>233</v>
      </c>
      <c r="G1148" t="e">
        <v>#N/A</v>
      </c>
    </row>
    <row r="1149" spans="1:7">
      <c r="A1149" s="101" t="s">
        <v>469</v>
      </c>
      <c r="B1149" s="94" t="s">
        <v>208</v>
      </c>
      <c r="C1149" s="129">
        <v>3</v>
      </c>
      <c r="D1149" s="96">
        <v>13107.15</v>
      </c>
      <c r="E1149" s="107">
        <f>ROUND(C1149*D1149,0)</f>
        <v>39321</v>
      </c>
      <c r="G1149" t="e">
        <v>#N/A</v>
      </c>
    </row>
    <row r="1150" spans="1:7">
      <c r="A1150" s="93" t="s">
        <v>470</v>
      </c>
      <c r="B1150" s="94" t="s">
        <v>208</v>
      </c>
      <c r="C1150" s="129">
        <v>1</v>
      </c>
      <c r="D1150" s="96">
        <v>4369.05</v>
      </c>
      <c r="E1150" s="107">
        <f>ROUND(C1150*D1150,0)</f>
        <v>4369</v>
      </c>
      <c r="G1150" t="e">
        <v>#N/A</v>
      </c>
    </row>
    <row r="1151" spans="1:7">
      <c r="A1151" s="98"/>
      <c r="B1151" s="99">
        <f>+E1151/D1161</f>
        <v>0.6626222795177068</v>
      </c>
      <c r="C1151" s="97"/>
      <c r="D1151" s="98" t="s">
        <v>239</v>
      </c>
      <c r="E1151" s="108">
        <f>SUM(E1149:E1150)</f>
        <v>43690</v>
      </c>
      <c r="G1151" t="e">
        <v>#N/A</v>
      </c>
    </row>
    <row r="1152" spans="1:7">
      <c r="A1152" s="91" t="s">
        <v>240</v>
      </c>
      <c r="B1152" s="92" t="s">
        <v>163</v>
      </c>
      <c r="C1152" s="92" t="s">
        <v>2</v>
      </c>
      <c r="D1152" s="92" t="s">
        <v>232</v>
      </c>
      <c r="E1152" s="106" t="s">
        <v>233</v>
      </c>
      <c r="G1152" t="e">
        <v>#N/A</v>
      </c>
    </row>
    <row r="1153" spans="1:7">
      <c r="A1153" s="93" t="s">
        <v>292</v>
      </c>
      <c r="B1153" s="94" t="s">
        <v>390</v>
      </c>
      <c r="C1153" s="129">
        <v>1</v>
      </c>
      <c r="D1153" s="128">
        <v>19710</v>
      </c>
      <c r="E1153" s="107">
        <f>ROUND(C1153*D1153,0)</f>
        <v>19710</v>
      </c>
      <c r="G1153" t="e">
        <v>#N/A</v>
      </c>
    </row>
    <row r="1154" spans="1:7">
      <c r="A1154" s="98"/>
      <c r="B1154" s="99">
        <f>+E1154/D1161</f>
        <v>0.29893076514749373</v>
      </c>
      <c r="C1154" s="97"/>
      <c r="D1154" s="98" t="s">
        <v>239</v>
      </c>
      <c r="E1154" s="108">
        <f>+E1153</f>
        <v>19710</v>
      </c>
      <c r="G1154" t="e">
        <v>#N/A</v>
      </c>
    </row>
    <row r="1155" spans="1:7">
      <c r="A1155" s="91" t="s">
        <v>248</v>
      </c>
      <c r="B1155" s="92" t="s">
        <v>163</v>
      </c>
      <c r="C1155" s="92" t="s">
        <v>2</v>
      </c>
      <c r="D1155" s="92" t="s">
        <v>232</v>
      </c>
      <c r="E1155" s="106" t="s">
        <v>233</v>
      </c>
      <c r="G1155" t="e">
        <v>#N/A</v>
      </c>
    </row>
    <row r="1156" spans="1:7">
      <c r="A1156" s="93" t="s">
        <v>243</v>
      </c>
      <c r="B1156" s="94" t="s">
        <v>244</v>
      </c>
      <c r="C1156" s="139">
        <v>0.05</v>
      </c>
      <c r="D1156" s="96">
        <v>43690</v>
      </c>
      <c r="E1156" s="107">
        <f>ROUND(C1156*D1156,0)</f>
        <v>2185</v>
      </c>
      <c r="G1156" t="e">
        <v>#N/A</v>
      </c>
    </row>
    <row r="1157" spans="1:7">
      <c r="A1157" s="98"/>
      <c r="B1157" s="99">
        <f>+E1157/D1161</f>
        <v>3.3138697201789642E-2</v>
      </c>
      <c r="C1157" s="97"/>
      <c r="D1157" s="98" t="s">
        <v>239</v>
      </c>
      <c r="E1157" s="108">
        <f>SUM(E1156:E1156)</f>
        <v>2185</v>
      </c>
      <c r="G1157" t="e">
        <v>#N/A</v>
      </c>
    </row>
    <row r="1158" spans="1:7">
      <c r="A1158" s="91" t="s">
        <v>249</v>
      </c>
      <c r="B1158" s="92" t="s">
        <v>163</v>
      </c>
      <c r="C1158" s="92" t="s">
        <v>2</v>
      </c>
      <c r="D1158" s="92" t="s">
        <v>232</v>
      </c>
      <c r="E1158" s="106" t="s">
        <v>233</v>
      </c>
      <c r="G1158" t="e">
        <v>#N/A</v>
      </c>
    </row>
    <row r="1159" spans="1:7">
      <c r="A1159" s="93" t="s">
        <v>247</v>
      </c>
      <c r="B1159" s="94" t="s">
        <v>390</v>
      </c>
      <c r="C1159" s="140">
        <v>8.0000000000000002E-3</v>
      </c>
      <c r="D1159" s="96">
        <v>43690</v>
      </c>
      <c r="E1159" s="107">
        <f>ROUND(C1159*D1159,0)</f>
        <v>350</v>
      </c>
      <c r="G1159" t="e">
        <v>#N/A</v>
      </c>
    </row>
    <row r="1160" spans="1:7">
      <c r="A1160" s="98"/>
      <c r="B1160" s="99">
        <f>+E1160/D1161</f>
        <v>5.3082581330097826E-3</v>
      </c>
      <c r="C1160" s="97"/>
      <c r="D1160" s="98" t="s">
        <v>239</v>
      </c>
      <c r="E1160" s="108">
        <f>SUM(E1159:E1159)</f>
        <v>350</v>
      </c>
      <c r="G1160" t="e">
        <v>#N/A</v>
      </c>
    </row>
    <row r="1161" spans="1:7">
      <c r="A1161" s="193" t="s">
        <v>245</v>
      </c>
      <c r="B1161" s="193"/>
      <c r="C1161" s="193"/>
      <c r="D1161" s="194">
        <v>65935</v>
      </c>
      <c r="E1161" s="194"/>
      <c r="G1161" t="e">
        <v>#N/A</v>
      </c>
    </row>
    <row r="1162" spans="1:7">
      <c r="G1162" t="e">
        <v>#N/A</v>
      </c>
    </row>
    <row r="1163" spans="1:7" ht="20.25">
      <c r="A1163" s="183" t="s">
        <v>246</v>
      </c>
      <c r="B1163" s="184"/>
      <c r="C1163" s="184"/>
      <c r="D1163" s="184"/>
      <c r="E1163" s="185"/>
      <c r="G1163" t="e">
        <v>#N/A</v>
      </c>
    </row>
    <row r="1164" spans="1:7">
      <c r="A1164" s="186"/>
      <c r="B1164" s="187"/>
      <c r="C1164" s="188"/>
      <c r="D1164" s="89" t="s">
        <v>229</v>
      </c>
      <c r="E1164" s="104" t="s">
        <v>163</v>
      </c>
      <c r="G1164" t="e">
        <v>#N/A</v>
      </c>
    </row>
    <row r="1165" spans="1:7">
      <c r="A1165" s="190"/>
      <c r="B1165" s="191"/>
      <c r="C1165" s="189"/>
      <c r="D1165" s="90" t="str">
        <f>+G1165</f>
        <v>14.2</v>
      </c>
      <c r="E1165" s="105" t="s">
        <v>163</v>
      </c>
      <c r="G1165" t="s">
        <v>567</v>
      </c>
    </row>
    <row r="1166" spans="1:7" ht="15.75">
      <c r="A1166" s="192" t="s">
        <v>230</v>
      </c>
      <c r="B1166" s="192"/>
      <c r="C1166" s="192"/>
      <c r="D1166" s="192"/>
      <c r="E1166" s="192"/>
      <c r="G1166" t="e">
        <v>#N/A</v>
      </c>
    </row>
    <row r="1167" spans="1:7" ht="34.5" customHeight="1">
      <c r="A1167" s="132" t="s">
        <v>378</v>
      </c>
      <c r="B1167" s="133"/>
      <c r="C1167" s="133"/>
      <c r="D1167" s="133"/>
      <c r="E1167" s="134"/>
      <c r="G1167" t="e">
        <v>#N/A</v>
      </c>
    </row>
    <row r="1168" spans="1:7">
      <c r="A1168" s="91" t="s">
        <v>231</v>
      </c>
      <c r="B1168" s="92" t="s">
        <v>163</v>
      </c>
      <c r="C1168" s="92" t="s">
        <v>2</v>
      </c>
      <c r="D1168" s="92" t="s">
        <v>232</v>
      </c>
      <c r="E1168" s="106" t="s">
        <v>233</v>
      </c>
      <c r="G1168" t="e">
        <v>#N/A</v>
      </c>
    </row>
    <row r="1169" spans="1:7">
      <c r="A1169" s="93"/>
      <c r="B1169" s="94"/>
      <c r="C1169" s="129"/>
      <c r="D1169" s="128"/>
      <c r="E1169" s="107"/>
      <c r="G1169" t="e">
        <v>#N/A</v>
      </c>
    </row>
    <row r="1170" spans="1:7">
      <c r="A1170" s="101" t="s">
        <v>471</v>
      </c>
      <c r="B1170" s="94" t="s">
        <v>163</v>
      </c>
      <c r="C1170" s="129">
        <v>1</v>
      </c>
      <c r="D1170" s="96">
        <v>3675547</v>
      </c>
      <c r="E1170" s="107">
        <f t="shared" ref="E1170:E1171" si="39">ROUND(C1170*D1170,0)</f>
        <v>3675547</v>
      </c>
      <c r="G1170" t="e">
        <v>#N/A</v>
      </c>
    </row>
    <row r="1171" spans="1:7">
      <c r="A1171" s="93"/>
      <c r="B1171" s="94"/>
      <c r="C1171" s="129"/>
      <c r="D1171" s="96"/>
      <c r="E1171" s="107">
        <f t="shared" si="39"/>
        <v>0</v>
      </c>
      <c r="G1171" t="e">
        <v>#N/A</v>
      </c>
    </row>
    <row r="1172" spans="1:7">
      <c r="A1172" s="98"/>
      <c r="B1172" s="99">
        <f>+E1172/D1182</f>
        <v>0.77937229049402734</v>
      </c>
      <c r="C1172" s="97"/>
      <c r="D1172" s="98" t="s">
        <v>239</v>
      </c>
      <c r="E1172" s="108">
        <f>SUM(E1169:E1171)</f>
        <v>3675547</v>
      </c>
      <c r="G1172" t="e">
        <v>#N/A</v>
      </c>
    </row>
    <row r="1173" spans="1:7">
      <c r="A1173" s="91" t="s">
        <v>240</v>
      </c>
      <c r="B1173" s="92" t="s">
        <v>163</v>
      </c>
      <c r="C1173" s="92" t="s">
        <v>2</v>
      </c>
      <c r="D1173" s="92" t="s">
        <v>232</v>
      </c>
      <c r="E1173" s="106" t="s">
        <v>233</v>
      </c>
      <c r="G1173" t="e">
        <v>#N/A</v>
      </c>
    </row>
    <row r="1174" spans="1:7">
      <c r="A1174" s="93" t="s">
        <v>292</v>
      </c>
      <c r="B1174" s="94" t="s">
        <v>390</v>
      </c>
      <c r="C1174" s="129">
        <v>1</v>
      </c>
      <c r="D1174" s="96">
        <v>487500</v>
      </c>
      <c r="E1174" s="107">
        <f>ROUND(C1174*D1174,0)</f>
        <v>487500</v>
      </c>
      <c r="G1174" t="e">
        <v>#N/A</v>
      </c>
    </row>
    <row r="1175" spans="1:7">
      <c r="A1175" s="98"/>
      <c r="B1175" s="99">
        <f>+E1175/D1182</f>
        <v>0.10337073410184615</v>
      </c>
      <c r="C1175" s="97"/>
      <c r="D1175" s="98" t="s">
        <v>239</v>
      </c>
      <c r="E1175" s="108">
        <f>+E1174</f>
        <v>487500</v>
      </c>
      <c r="G1175" t="e">
        <v>#N/A</v>
      </c>
    </row>
    <row r="1176" spans="1:7">
      <c r="A1176" s="91" t="s">
        <v>248</v>
      </c>
      <c r="B1176" s="92" t="s">
        <v>163</v>
      </c>
      <c r="C1176" s="92" t="s">
        <v>2</v>
      </c>
      <c r="D1176" s="92" t="s">
        <v>232</v>
      </c>
      <c r="E1176" s="106" t="s">
        <v>233</v>
      </c>
      <c r="G1176" t="e">
        <v>#N/A</v>
      </c>
    </row>
    <row r="1177" spans="1:7">
      <c r="A1177" s="93" t="s">
        <v>243</v>
      </c>
      <c r="B1177" s="94" t="s">
        <v>244</v>
      </c>
      <c r="C1177" s="139">
        <v>0.05</v>
      </c>
      <c r="D1177" s="96">
        <v>2211950</v>
      </c>
      <c r="E1177" s="107">
        <f>ROUND(C1177*D1177,0)</f>
        <v>110598</v>
      </c>
      <c r="G1177" t="e">
        <v>#N/A</v>
      </c>
    </row>
    <row r="1178" spans="1:7">
      <c r="A1178" s="98"/>
      <c r="B1178" s="99">
        <f>+E1178/D1182</f>
        <v>2.3451479897837909E-2</v>
      </c>
      <c r="C1178" s="97"/>
      <c r="D1178" s="98" t="s">
        <v>239</v>
      </c>
      <c r="E1178" s="108">
        <f>SUM(E1177:E1177)</f>
        <v>110598</v>
      </c>
      <c r="G1178" t="e">
        <v>#N/A</v>
      </c>
    </row>
    <row r="1179" spans="1:7">
      <c r="A1179" s="91" t="s">
        <v>249</v>
      </c>
      <c r="B1179" s="92" t="s">
        <v>163</v>
      </c>
      <c r="C1179" s="92" t="s">
        <v>2</v>
      </c>
      <c r="D1179" s="92" t="s">
        <v>232</v>
      </c>
      <c r="E1179" s="106" t="s">
        <v>233</v>
      </c>
      <c r="G1179" t="e">
        <v>#N/A</v>
      </c>
    </row>
    <row r="1180" spans="1:7">
      <c r="A1180" s="93" t="s">
        <v>247</v>
      </c>
      <c r="B1180" s="94" t="s">
        <v>390</v>
      </c>
      <c r="C1180" s="139">
        <v>0.2</v>
      </c>
      <c r="D1180" s="96">
        <v>2211950</v>
      </c>
      <c r="E1180" s="107">
        <f>ROUND(C1180*D1180,0)</f>
        <v>442390</v>
      </c>
      <c r="G1180" t="e">
        <v>#N/A</v>
      </c>
    </row>
    <row r="1181" spans="1:7">
      <c r="A1181" s="98"/>
      <c r="B1181" s="99">
        <f>+E1181/D1182</f>
        <v>9.3805495506288653E-2</v>
      </c>
      <c r="C1181" s="97"/>
      <c r="D1181" s="98" t="s">
        <v>239</v>
      </c>
      <c r="E1181" s="108">
        <f>SUM(E1180:E1180)</f>
        <v>442390</v>
      </c>
      <c r="G1181" t="e">
        <v>#N/A</v>
      </c>
    </row>
    <row r="1182" spans="1:7">
      <c r="A1182" s="193" t="s">
        <v>245</v>
      </c>
      <c r="B1182" s="193"/>
      <c r="C1182" s="193"/>
      <c r="D1182" s="194">
        <f>E1172+E1175+E1178+E1181</f>
        <v>4716035</v>
      </c>
      <c r="E1182" s="194"/>
      <c r="F1182" s="156"/>
      <c r="G1182" t="e">
        <v>#N/A</v>
      </c>
    </row>
    <row r="1183" spans="1:7">
      <c r="G1183" t="e">
        <v>#N/A</v>
      </c>
    </row>
    <row r="1184" spans="1:7" ht="20.25">
      <c r="A1184" s="183" t="s">
        <v>246</v>
      </c>
      <c r="B1184" s="184"/>
      <c r="C1184" s="184"/>
      <c r="D1184" s="184"/>
      <c r="E1184" s="185"/>
      <c r="G1184" t="e">
        <v>#N/A</v>
      </c>
    </row>
    <row r="1185" spans="1:7">
      <c r="A1185" s="186"/>
      <c r="B1185" s="187"/>
      <c r="C1185" s="188"/>
      <c r="D1185" s="89" t="s">
        <v>229</v>
      </c>
      <c r="E1185" s="104" t="s">
        <v>163</v>
      </c>
      <c r="G1185" t="e">
        <v>#N/A</v>
      </c>
    </row>
    <row r="1186" spans="1:7">
      <c r="A1186" s="190"/>
      <c r="B1186" s="191"/>
      <c r="C1186" s="189"/>
      <c r="D1186" s="90" t="str">
        <f>+G1186</f>
        <v>14.3</v>
      </c>
      <c r="E1186" s="105" t="s">
        <v>163</v>
      </c>
      <c r="G1186" t="s">
        <v>568</v>
      </c>
    </row>
    <row r="1187" spans="1:7" ht="15.75">
      <c r="A1187" s="192" t="s">
        <v>230</v>
      </c>
      <c r="B1187" s="192"/>
      <c r="C1187" s="192"/>
      <c r="D1187" s="192"/>
      <c r="E1187" s="192"/>
      <c r="G1187" t="e">
        <v>#N/A</v>
      </c>
    </row>
    <row r="1188" spans="1:7" ht="32.25" customHeight="1">
      <c r="A1188" s="132" t="s">
        <v>376</v>
      </c>
      <c r="B1188" s="133"/>
      <c r="C1188" s="133"/>
      <c r="D1188" s="133"/>
      <c r="E1188" s="134"/>
      <c r="G1188" t="e">
        <v>#N/A</v>
      </c>
    </row>
    <row r="1189" spans="1:7">
      <c r="A1189" s="91" t="s">
        <v>231</v>
      </c>
      <c r="B1189" s="92" t="s">
        <v>163</v>
      </c>
      <c r="C1189" s="92" t="s">
        <v>2</v>
      </c>
      <c r="D1189" s="92" t="s">
        <v>232</v>
      </c>
      <c r="E1189" s="106" t="s">
        <v>233</v>
      </c>
      <c r="G1189" t="e">
        <v>#N/A</v>
      </c>
    </row>
    <row r="1190" spans="1:7">
      <c r="A1190" s="101" t="s">
        <v>472</v>
      </c>
      <c r="B1190" s="94" t="s">
        <v>163</v>
      </c>
      <c r="C1190" s="129">
        <v>3</v>
      </c>
      <c r="D1190" s="96">
        <v>91725</v>
      </c>
      <c r="E1190" s="107">
        <f t="shared" ref="E1190:E1195" si="40">ROUND(C1190*D1190,0)</f>
        <v>275175</v>
      </c>
      <c r="G1190" t="e">
        <v>#N/A</v>
      </c>
    </row>
    <row r="1191" spans="1:7">
      <c r="A1191" s="101" t="s">
        <v>473</v>
      </c>
      <c r="B1191" s="94" t="s">
        <v>163</v>
      </c>
      <c r="C1191" s="129">
        <v>3</v>
      </c>
      <c r="D1191" s="96">
        <v>53225</v>
      </c>
      <c r="E1191" s="107">
        <f t="shared" si="40"/>
        <v>159675</v>
      </c>
      <c r="G1191" t="e">
        <v>#N/A</v>
      </c>
    </row>
    <row r="1192" spans="1:7">
      <c r="A1192" s="101" t="s">
        <v>478</v>
      </c>
      <c r="B1192" s="94" t="s">
        <v>163</v>
      </c>
      <c r="C1192" s="129">
        <v>12</v>
      </c>
      <c r="D1192" s="96">
        <v>35675</v>
      </c>
      <c r="E1192" s="107">
        <f t="shared" si="40"/>
        <v>428100</v>
      </c>
      <c r="G1192" t="e">
        <v>#N/A</v>
      </c>
    </row>
    <row r="1193" spans="1:7">
      <c r="A1193" s="101" t="s">
        <v>475</v>
      </c>
      <c r="B1193" s="94" t="s">
        <v>163</v>
      </c>
      <c r="C1193" s="129">
        <v>3</v>
      </c>
      <c r="D1193" s="96">
        <v>71275</v>
      </c>
      <c r="E1193" s="107">
        <f t="shared" si="40"/>
        <v>213825</v>
      </c>
      <c r="G1193" t="e">
        <v>#N/A</v>
      </c>
    </row>
    <row r="1194" spans="1:7">
      <c r="A1194" s="101" t="s">
        <v>476</v>
      </c>
      <c r="B1194" s="94" t="s">
        <v>163</v>
      </c>
      <c r="C1194" s="129">
        <v>3</v>
      </c>
      <c r="D1194" s="96">
        <v>321400</v>
      </c>
      <c r="E1194" s="107">
        <f t="shared" si="40"/>
        <v>964200</v>
      </c>
      <c r="G1194" t="e">
        <v>#N/A</v>
      </c>
    </row>
    <row r="1195" spans="1:7">
      <c r="A1195" s="101" t="s">
        <v>477</v>
      </c>
      <c r="B1195" s="94" t="s">
        <v>390</v>
      </c>
      <c r="C1195" s="129">
        <v>1</v>
      </c>
      <c r="D1195" s="96">
        <v>300485</v>
      </c>
      <c r="E1195" s="107">
        <f t="shared" si="40"/>
        <v>300485</v>
      </c>
      <c r="G1195" t="e">
        <v>#N/A</v>
      </c>
    </row>
    <row r="1196" spans="1:7">
      <c r="A1196" s="98"/>
      <c r="B1196" s="99">
        <f>+E1196/D1206</f>
        <v>0.68450472905398752</v>
      </c>
      <c r="C1196" s="97"/>
      <c r="D1196" s="98" t="s">
        <v>239</v>
      </c>
      <c r="E1196" s="108">
        <f>SUM(E1190:E1195)</f>
        <v>2341460</v>
      </c>
      <c r="G1196" t="e">
        <v>#N/A</v>
      </c>
    </row>
    <row r="1197" spans="1:7">
      <c r="A1197" s="91" t="s">
        <v>240</v>
      </c>
      <c r="B1197" s="92" t="s">
        <v>163</v>
      </c>
      <c r="C1197" s="92" t="s">
        <v>2</v>
      </c>
      <c r="D1197" s="92" t="s">
        <v>232</v>
      </c>
      <c r="E1197" s="106" t="s">
        <v>233</v>
      </c>
      <c r="G1197" t="e">
        <v>#N/A</v>
      </c>
    </row>
    <row r="1198" spans="1:7">
      <c r="A1198" s="93" t="s">
        <v>292</v>
      </c>
      <c r="B1198" s="94" t="s">
        <v>390</v>
      </c>
      <c r="C1198" s="139">
        <v>1</v>
      </c>
      <c r="D1198" s="128">
        <v>962760</v>
      </c>
      <c r="E1198" s="107">
        <f>ROUND(C1198*D1198,0)</f>
        <v>962760</v>
      </c>
      <c r="G1198" t="e">
        <v>#N/A</v>
      </c>
    </row>
    <row r="1199" spans="1:7">
      <c r="A1199" s="98"/>
      <c r="B1199" s="99">
        <f>+E1199/D1206</f>
        <v>0.28145420931556253</v>
      </c>
      <c r="C1199" s="97"/>
      <c r="D1199" s="98" t="s">
        <v>239</v>
      </c>
      <c r="E1199" s="108">
        <f>+E1198</f>
        <v>962760</v>
      </c>
      <c r="G1199" t="e">
        <v>#N/A</v>
      </c>
    </row>
    <row r="1200" spans="1:7">
      <c r="A1200" s="91" t="s">
        <v>248</v>
      </c>
      <c r="B1200" s="92" t="s">
        <v>163</v>
      </c>
      <c r="C1200" s="92" t="s">
        <v>2</v>
      </c>
      <c r="D1200" s="92" t="s">
        <v>232</v>
      </c>
      <c r="E1200" s="106" t="s">
        <v>233</v>
      </c>
      <c r="G1200" t="e">
        <v>#N/A</v>
      </c>
    </row>
    <row r="1201" spans="1:7">
      <c r="A1201" s="93" t="s">
        <v>243</v>
      </c>
      <c r="B1201" s="94" t="s">
        <v>244</v>
      </c>
      <c r="C1201" s="139">
        <v>0.05</v>
      </c>
      <c r="D1201" s="96">
        <v>2007635</v>
      </c>
      <c r="E1201" s="107">
        <f>ROUND(C1201*D1201,0)</f>
        <v>100382</v>
      </c>
      <c r="G1201" t="e">
        <v>#N/A</v>
      </c>
    </row>
    <row r="1202" spans="1:7">
      <c r="A1202" s="98"/>
      <c r="B1202" s="99">
        <f>+E1202/D1206</f>
        <v>2.9345773027041833E-2</v>
      </c>
      <c r="C1202" s="97"/>
      <c r="D1202" s="98" t="s">
        <v>239</v>
      </c>
      <c r="E1202" s="108">
        <f>SUM(E1201:E1201)</f>
        <v>100382</v>
      </c>
      <c r="G1202" t="e">
        <v>#N/A</v>
      </c>
    </row>
    <row r="1203" spans="1:7">
      <c r="A1203" s="91" t="s">
        <v>249</v>
      </c>
      <c r="B1203" s="92" t="s">
        <v>163</v>
      </c>
      <c r="C1203" s="92" t="s">
        <v>2</v>
      </c>
      <c r="D1203" s="92" t="s">
        <v>232</v>
      </c>
      <c r="E1203" s="106" t="s">
        <v>233</v>
      </c>
      <c r="G1203" t="e">
        <v>#N/A</v>
      </c>
    </row>
    <row r="1204" spans="1:7">
      <c r="A1204" s="93" t="s">
        <v>247</v>
      </c>
      <c r="B1204" s="94" t="s">
        <v>209</v>
      </c>
      <c r="C1204" s="139">
        <v>8.0000000000000002E-3</v>
      </c>
      <c r="D1204" s="96">
        <v>2007635</v>
      </c>
      <c r="E1204" s="107">
        <f>ROUND(C1204*D1204,0)</f>
        <v>16061</v>
      </c>
      <c r="G1204" t="e">
        <v>#N/A</v>
      </c>
    </row>
    <row r="1205" spans="1:7">
      <c r="A1205" s="98"/>
      <c r="B1205" s="99">
        <f>+E1205/D1206</f>
        <v>4.6952886034081695E-3</v>
      </c>
      <c r="C1205" s="97"/>
      <c r="D1205" s="98" t="s">
        <v>239</v>
      </c>
      <c r="E1205" s="108">
        <f>SUM(E1204:E1204)</f>
        <v>16061</v>
      </c>
      <c r="G1205" t="e">
        <v>#N/A</v>
      </c>
    </row>
    <row r="1206" spans="1:7">
      <c r="A1206" s="193" t="s">
        <v>245</v>
      </c>
      <c r="B1206" s="193"/>
      <c r="C1206" s="193"/>
      <c r="D1206" s="194">
        <f>E1196+E1199+E1202+E1205</f>
        <v>3420663</v>
      </c>
      <c r="E1206" s="194"/>
      <c r="G1206" t="e">
        <v>#N/A</v>
      </c>
    </row>
    <row r="1207" spans="1:7">
      <c r="G1207" t="e">
        <v>#N/A</v>
      </c>
    </row>
    <row r="1208" spans="1:7" ht="20.25">
      <c r="A1208" s="183" t="s">
        <v>246</v>
      </c>
      <c r="B1208" s="203"/>
      <c r="C1208" s="203"/>
      <c r="D1208" s="203"/>
      <c r="E1208" s="185"/>
      <c r="G1208" t="e">
        <v>#N/A</v>
      </c>
    </row>
    <row r="1209" spans="1:7">
      <c r="A1209" s="186"/>
      <c r="B1209" s="187"/>
      <c r="C1209" s="204"/>
      <c r="D1209" s="89" t="s">
        <v>229</v>
      </c>
      <c r="E1209" s="104" t="s">
        <v>163</v>
      </c>
      <c r="G1209" t="e">
        <v>#N/A</v>
      </c>
    </row>
    <row r="1210" spans="1:7">
      <c r="A1210" s="190"/>
      <c r="B1210" s="191"/>
      <c r="C1210" s="189"/>
      <c r="D1210" s="90" t="str">
        <f>+G1210</f>
        <v>14.4</v>
      </c>
      <c r="E1210" s="105" t="s">
        <v>163</v>
      </c>
      <c r="G1210" t="s">
        <v>569</v>
      </c>
    </row>
    <row r="1211" spans="1:7" ht="15.75">
      <c r="A1211" s="195" t="s">
        <v>230</v>
      </c>
      <c r="B1211" s="196"/>
      <c r="C1211" s="196"/>
      <c r="D1211" s="196"/>
      <c r="E1211" s="197"/>
      <c r="G1211" t="e">
        <v>#N/A</v>
      </c>
    </row>
    <row r="1212" spans="1:7" ht="38.25" customHeight="1">
      <c r="A1212" s="132" t="s">
        <v>377</v>
      </c>
      <c r="B1212" s="133"/>
      <c r="C1212" s="133"/>
      <c r="D1212" s="133"/>
      <c r="E1212" s="134"/>
      <c r="G1212" t="e">
        <v>#N/A</v>
      </c>
    </row>
    <row r="1213" spans="1:7">
      <c r="A1213" s="91" t="s">
        <v>231</v>
      </c>
      <c r="B1213" s="130" t="s">
        <v>163</v>
      </c>
      <c r="C1213" s="130" t="s">
        <v>2</v>
      </c>
      <c r="D1213" s="130" t="s">
        <v>232</v>
      </c>
      <c r="E1213" s="131" t="s">
        <v>233</v>
      </c>
      <c r="G1213" t="e">
        <v>#N/A</v>
      </c>
    </row>
    <row r="1214" spans="1:7">
      <c r="A1214" s="93" t="s">
        <v>231</v>
      </c>
      <c r="B1214" s="94" t="s">
        <v>390</v>
      </c>
      <c r="C1214" s="129">
        <v>1</v>
      </c>
      <c r="D1214" s="96">
        <v>2059583</v>
      </c>
      <c r="E1214" s="107">
        <f>ROUND(C1214*D1214,0)</f>
        <v>2059583</v>
      </c>
      <c r="G1214" t="e">
        <v>#N/A</v>
      </c>
    </row>
    <row r="1215" spans="1:7">
      <c r="A1215" s="98"/>
      <c r="B1215" s="99">
        <f>+E1215/D1225</f>
        <v>0.7979845647837005</v>
      </c>
      <c r="C1215" s="97"/>
      <c r="D1215" s="98" t="s">
        <v>239</v>
      </c>
      <c r="E1215" s="108">
        <f>SUM(E1214:E1214)</f>
        <v>2059583</v>
      </c>
      <c r="G1215" t="e">
        <v>#N/A</v>
      </c>
    </row>
    <row r="1216" spans="1:7">
      <c r="A1216" s="91" t="s">
        <v>240</v>
      </c>
      <c r="B1216" s="130" t="s">
        <v>163</v>
      </c>
      <c r="C1216" s="130" t="s">
        <v>2</v>
      </c>
      <c r="D1216" s="130" t="s">
        <v>232</v>
      </c>
      <c r="E1216" s="131" t="s">
        <v>233</v>
      </c>
      <c r="G1216" t="e">
        <v>#N/A</v>
      </c>
    </row>
    <row r="1217" spans="1:7">
      <c r="A1217" s="93" t="s">
        <v>292</v>
      </c>
      <c r="B1217" s="94" t="s">
        <v>390</v>
      </c>
      <c r="C1217" s="129">
        <v>1</v>
      </c>
      <c r="D1217" s="96">
        <v>462000</v>
      </c>
      <c r="E1217" s="107">
        <f>ROUND(C1217*D1217,0)</f>
        <v>462000</v>
      </c>
      <c r="G1217" t="e">
        <v>#N/A</v>
      </c>
    </row>
    <row r="1218" spans="1:7">
      <c r="A1218" s="98"/>
      <c r="B1218" s="99">
        <f>+E1218/D1225</f>
        <v>0.17900170516559402</v>
      </c>
      <c r="C1218" s="97"/>
      <c r="D1218" s="98" t="s">
        <v>239</v>
      </c>
      <c r="E1218" s="108">
        <f>+E1217</f>
        <v>462000</v>
      </c>
      <c r="G1218" t="e">
        <v>#N/A</v>
      </c>
    </row>
    <row r="1219" spans="1:7">
      <c r="A1219" s="91" t="s">
        <v>248</v>
      </c>
      <c r="B1219" s="130" t="s">
        <v>163</v>
      </c>
      <c r="C1219" s="130" t="s">
        <v>2</v>
      </c>
      <c r="D1219" s="130" t="s">
        <v>232</v>
      </c>
      <c r="E1219" s="131" t="s">
        <v>233</v>
      </c>
      <c r="G1219" t="e">
        <v>#N/A</v>
      </c>
    </row>
    <row r="1220" spans="1:7">
      <c r="A1220" s="93" t="s">
        <v>243</v>
      </c>
      <c r="B1220" s="94" t="s">
        <v>244</v>
      </c>
      <c r="C1220" s="129">
        <v>0.05</v>
      </c>
      <c r="D1220" s="96">
        <v>1024100</v>
      </c>
      <c r="E1220" s="107">
        <f>ROUND(C1220*D1220,0)</f>
        <v>51205</v>
      </c>
      <c r="G1220" t="e">
        <v>#N/A</v>
      </c>
    </row>
    <row r="1221" spans="1:7">
      <c r="A1221" s="98"/>
      <c r="B1221" s="99">
        <f>+E1221/D1225</f>
        <v>1.9839355655853336E-2</v>
      </c>
      <c r="C1221" s="97"/>
      <c r="D1221" s="98" t="s">
        <v>239</v>
      </c>
      <c r="E1221" s="108">
        <f>SUM(E1220:E1220)</f>
        <v>51205</v>
      </c>
      <c r="G1221" t="e">
        <v>#N/A</v>
      </c>
    </row>
    <row r="1222" spans="1:7">
      <c r="A1222" s="91" t="s">
        <v>249</v>
      </c>
      <c r="B1222" s="130" t="s">
        <v>163</v>
      </c>
      <c r="C1222" s="130" t="s">
        <v>2</v>
      </c>
      <c r="D1222" s="130" t="s">
        <v>232</v>
      </c>
      <c r="E1222" s="131" t="s">
        <v>233</v>
      </c>
      <c r="G1222" t="e">
        <v>#N/A</v>
      </c>
    </row>
    <row r="1223" spans="1:7">
      <c r="A1223" s="93" t="s">
        <v>247</v>
      </c>
      <c r="B1223" s="94" t="s">
        <v>209</v>
      </c>
      <c r="C1223" s="139">
        <v>8.0000000000000002E-3</v>
      </c>
      <c r="D1223" s="96">
        <v>1024100</v>
      </c>
      <c r="E1223" s="107">
        <f>ROUND(C1223*D1223,0)</f>
        <v>8193</v>
      </c>
      <c r="G1223" t="e">
        <v>#N/A</v>
      </c>
    </row>
    <row r="1224" spans="1:7">
      <c r="A1224" s="98"/>
      <c r="B1224" s="99">
        <f>+E1224/D1225</f>
        <v>3.1743743948521898E-3</v>
      </c>
      <c r="C1224" s="97"/>
      <c r="D1224" s="98" t="s">
        <v>239</v>
      </c>
      <c r="E1224" s="108">
        <f>SUM(E1223:E1223)</f>
        <v>8193</v>
      </c>
      <c r="G1224" t="e">
        <v>#N/A</v>
      </c>
    </row>
    <row r="1225" spans="1:7">
      <c r="A1225" s="198" t="s">
        <v>245</v>
      </c>
      <c r="B1225" s="199"/>
      <c r="C1225" s="200"/>
      <c r="D1225" s="201">
        <f>E1215+E1218+E1221+E1224</f>
        <v>2580981</v>
      </c>
      <c r="E1225" s="202"/>
      <c r="G1225" t="e">
        <v>#N/A</v>
      </c>
    </row>
    <row r="1226" spans="1:7">
      <c r="G1226" t="e">
        <v>#N/A</v>
      </c>
    </row>
    <row r="1227" spans="1:7" ht="20.25">
      <c r="A1227" s="183" t="s">
        <v>246</v>
      </c>
      <c r="B1227" s="203"/>
      <c r="C1227" s="203"/>
      <c r="D1227" s="203"/>
      <c r="E1227" s="185"/>
      <c r="G1227" t="e">
        <v>#N/A</v>
      </c>
    </row>
    <row r="1228" spans="1:7">
      <c r="A1228" s="186"/>
      <c r="B1228" s="187"/>
      <c r="C1228" s="204"/>
      <c r="D1228" s="89" t="s">
        <v>229</v>
      </c>
      <c r="E1228" s="104" t="s">
        <v>163</v>
      </c>
      <c r="G1228" t="e">
        <v>#N/A</v>
      </c>
    </row>
    <row r="1229" spans="1:7">
      <c r="A1229" s="190"/>
      <c r="B1229" s="191"/>
      <c r="C1229" s="189"/>
      <c r="D1229" s="90" t="str">
        <f>+G1229</f>
        <v>14.5</v>
      </c>
      <c r="E1229" s="105" t="s">
        <v>163</v>
      </c>
      <c r="G1229" t="s">
        <v>570</v>
      </c>
    </row>
    <row r="1230" spans="1:7" ht="15.75">
      <c r="A1230" s="195" t="s">
        <v>230</v>
      </c>
      <c r="B1230" s="196"/>
      <c r="C1230" s="196"/>
      <c r="D1230" s="196"/>
      <c r="E1230" s="197"/>
      <c r="G1230" t="e">
        <v>#N/A</v>
      </c>
    </row>
    <row r="1231" spans="1:7" ht="40.5" customHeight="1">
      <c r="A1231" s="132" t="s">
        <v>379</v>
      </c>
      <c r="B1231" s="133"/>
      <c r="C1231" s="133"/>
      <c r="D1231" s="133"/>
      <c r="E1231" s="134"/>
      <c r="G1231" t="e">
        <v>#N/A</v>
      </c>
    </row>
    <row r="1232" spans="1:7">
      <c r="A1232" s="91" t="s">
        <v>231</v>
      </c>
      <c r="B1232" s="130" t="s">
        <v>163</v>
      </c>
      <c r="C1232" s="130" t="s">
        <v>2</v>
      </c>
      <c r="D1232" s="130" t="s">
        <v>232</v>
      </c>
      <c r="E1232" s="131" t="s">
        <v>233</v>
      </c>
      <c r="G1232" t="e">
        <v>#N/A</v>
      </c>
    </row>
    <row r="1233" spans="1:7">
      <c r="A1233" s="93" t="s">
        <v>479</v>
      </c>
      <c r="B1233" s="94" t="s">
        <v>464</v>
      </c>
      <c r="C1233" s="129">
        <v>1</v>
      </c>
      <c r="D1233" s="96">
        <v>318750</v>
      </c>
      <c r="E1233" s="107">
        <f>ROUND(C1233*D1233,0)</f>
        <v>318750</v>
      </c>
      <c r="G1233" t="e">
        <v>#N/A</v>
      </c>
    </row>
    <row r="1234" spans="1:7">
      <c r="A1234" s="101" t="s">
        <v>480</v>
      </c>
      <c r="B1234" s="94" t="s">
        <v>464</v>
      </c>
      <c r="C1234" s="129">
        <v>1</v>
      </c>
      <c r="D1234" s="96">
        <v>24850</v>
      </c>
      <c r="E1234" s="107">
        <f t="shared" ref="E1234" si="41">ROUND(C1234*D1234,0)</f>
        <v>24850</v>
      </c>
      <c r="G1234" t="e">
        <v>#N/A</v>
      </c>
    </row>
    <row r="1235" spans="1:7">
      <c r="A1235" s="98"/>
      <c r="B1235" s="99">
        <f>+E1235/D1245</f>
        <v>0.82532072453359528</v>
      </c>
      <c r="C1235" s="97"/>
      <c r="D1235" s="98" t="s">
        <v>239</v>
      </c>
      <c r="E1235" s="108">
        <f>SUM(E1233:E1234)</f>
        <v>343600</v>
      </c>
      <c r="G1235" t="e">
        <v>#N/A</v>
      </c>
    </row>
    <row r="1236" spans="1:7">
      <c r="A1236" s="91" t="s">
        <v>240</v>
      </c>
      <c r="B1236" s="130" t="s">
        <v>163</v>
      </c>
      <c r="C1236" s="130" t="s">
        <v>2</v>
      </c>
      <c r="D1236" s="130" t="s">
        <v>232</v>
      </c>
      <c r="E1236" s="131" t="s">
        <v>233</v>
      </c>
      <c r="G1236" t="e">
        <v>#N/A</v>
      </c>
    </row>
    <row r="1237" spans="1:7">
      <c r="A1237" s="93" t="s">
        <v>292</v>
      </c>
      <c r="B1237" s="94" t="s">
        <v>390</v>
      </c>
      <c r="C1237" s="129">
        <v>1</v>
      </c>
      <c r="D1237" s="96">
        <v>59580</v>
      </c>
      <c r="E1237" s="107">
        <f>ROUND(C1237*D1237,0)</f>
        <v>59580</v>
      </c>
      <c r="G1237" t="e">
        <v>#N/A</v>
      </c>
    </row>
    <row r="1238" spans="1:7">
      <c r="A1238" s="98"/>
      <c r="B1238" s="99">
        <f>+E1238/D1245</f>
        <v>0.14311003715864845</v>
      </c>
      <c r="C1238" s="97"/>
      <c r="D1238" s="98" t="s">
        <v>239</v>
      </c>
      <c r="E1238" s="108">
        <f>+E1237</f>
        <v>59580</v>
      </c>
      <c r="G1238" t="e">
        <v>#N/A</v>
      </c>
    </row>
    <row r="1239" spans="1:7">
      <c r="A1239" s="91" t="s">
        <v>248</v>
      </c>
      <c r="B1239" s="130" t="s">
        <v>163</v>
      </c>
      <c r="C1239" s="130" t="s">
        <v>2</v>
      </c>
      <c r="D1239" s="130" t="s">
        <v>232</v>
      </c>
      <c r="E1239" s="131" t="s">
        <v>233</v>
      </c>
      <c r="G1239" t="e">
        <v>#N/A</v>
      </c>
    </row>
    <row r="1240" spans="1:7">
      <c r="A1240" s="93" t="s">
        <v>243</v>
      </c>
      <c r="B1240" s="94" t="s">
        <v>244</v>
      </c>
      <c r="C1240" s="129">
        <v>0.05</v>
      </c>
      <c r="D1240" s="96">
        <v>226600</v>
      </c>
      <c r="E1240" s="107">
        <f>ROUND(C1240*D1240,0)</f>
        <v>11330</v>
      </c>
      <c r="G1240" t="e">
        <v>#N/A</v>
      </c>
    </row>
    <row r="1241" spans="1:7">
      <c r="A1241" s="98"/>
      <c r="B1241" s="99">
        <f>+E1241/D1245</f>
        <v>2.7214446475452955E-2</v>
      </c>
      <c r="C1241" s="97"/>
      <c r="D1241" s="98" t="s">
        <v>239</v>
      </c>
      <c r="E1241" s="108">
        <f>SUM(E1240:E1240)</f>
        <v>11330</v>
      </c>
      <c r="G1241" t="e">
        <v>#N/A</v>
      </c>
    </row>
    <row r="1242" spans="1:7">
      <c r="A1242" s="91" t="s">
        <v>249</v>
      </c>
      <c r="B1242" s="130" t="s">
        <v>163</v>
      </c>
      <c r="C1242" s="130" t="s">
        <v>2</v>
      </c>
      <c r="D1242" s="130" t="s">
        <v>232</v>
      </c>
      <c r="E1242" s="131" t="s">
        <v>233</v>
      </c>
      <c r="G1242" t="e">
        <v>#N/A</v>
      </c>
    </row>
    <row r="1243" spans="1:7">
      <c r="A1243" s="93" t="s">
        <v>247</v>
      </c>
      <c r="B1243" s="94" t="s">
        <v>209</v>
      </c>
      <c r="C1243" s="129">
        <v>8.0000000000000002E-3</v>
      </c>
      <c r="D1243" s="96">
        <v>226600</v>
      </c>
      <c r="E1243" s="107">
        <f>ROUND(C1243*D1243,0)</f>
        <v>1813</v>
      </c>
      <c r="G1243" t="e">
        <v>#N/A</v>
      </c>
    </row>
    <row r="1244" spans="1:7">
      <c r="A1244" s="98"/>
      <c r="B1244" s="99">
        <f>+E1244/D1245</f>
        <v>4.3547918323032838E-3</v>
      </c>
      <c r="C1244" s="97"/>
      <c r="D1244" s="98" t="s">
        <v>239</v>
      </c>
      <c r="E1244" s="108">
        <f>SUM(E1243:E1243)</f>
        <v>1813</v>
      </c>
      <c r="G1244" t="e">
        <v>#N/A</v>
      </c>
    </row>
    <row r="1245" spans="1:7">
      <c r="A1245" s="198" t="s">
        <v>245</v>
      </c>
      <c r="B1245" s="199"/>
      <c r="C1245" s="200"/>
      <c r="D1245" s="201">
        <f>E1235+E1238+E1241+E1244</f>
        <v>416323</v>
      </c>
      <c r="E1245" s="202"/>
      <c r="G1245" t="e">
        <v>#N/A</v>
      </c>
    </row>
    <row r="1246" spans="1:7">
      <c r="G1246" t="e">
        <v>#N/A</v>
      </c>
    </row>
    <row r="1247" spans="1:7" ht="20.25">
      <c r="A1247" s="183" t="s">
        <v>246</v>
      </c>
      <c r="B1247" s="184"/>
      <c r="C1247" s="184"/>
      <c r="D1247" s="184"/>
      <c r="E1247" s="185"/>
      <c r="G1247" t="e">
        <v>#N/A</v>
      </c>
    </row>
    <row r="1248" spans="1:7">
      <c r="A1248" s="186"/>
      <c r="B1248" s="187"/>
      <c r="C1248" s="188"/>
      <c r="D1248" s="89" t="s">
        <v>229</v>
      </c>
      <c r="E1248" s="104" t="s">
        <v>163</v>
      </c>
      <c r="G1248" t="e">
        <v>#N/A</v>
      </c>
    </row>
    <row r="1249" spans="1:7">
      <c r="A1249" s="190"/>
      <c r="B1249" s="191"/>
      <c r="C1249" s="189"/>
      <c r="D1249" s="90" t="str">
        <f>+G1249</f>
        <v>14.6</v>
      </c>
      <c r="E1249" s="105" t="s">
        <v>163</v>
      </c>
      <c r="G1249" t="s">
        <v>571</v>
      </c>
    </row>
    <row r="1250" spans="1:7" ht="15.75">
      <c r="A1250" s="192" t="s">
        <v>230</v>
      </c>
      <c r="B1250" s="192"/>
      <c r="C1250" s="192"/>
      <c r="D1250" s="192"/>
      <c r="E1250" s="192"/>
      <c r="G1250" t="e">
        <v>#N/A</v>
      </c>
    </row>
    <row r="1251" spans="1:7" ht="51">
      <c r="A1251" s="132" t="s">
        <v>380</v>
      </c>
      <c r="B1251" s="133"/>
      <c r="C1251" s="133"/>
      <c r="D1251" s="133"/>
      <c r="E1251" s="134"/>
      <c r="G1251" t="e">
        <v>#N/A</v>
      </c>
    </row>
    <row r="1252" spans="1:7">
      <c r="A1252" s="91" t="s">
        <v>231</v>
      </c>
      <c r="B1252" s="92" t="s">
        <v>163</v>
      </c>
      <c r="C1252" s="92" t="s">
        <v>2</v>
      </c>
      <c r="D1252" s="92" t="s">
        <v>232</v>
      </c>
      <c r="E1252" s="106" t="s">
        <v>233</v>
      </c>
      <c r="G1252" t="e">
        <v>#N/A</v>
      </c>
    </row>
    <row r="1253" spans="1:7">
      <c r="A1253" s="93" t="s">
        <v>231</v>
      </c>
      <c r="B1253" s="94" t="s">
        <v>390</v>
      </c>
      <c r="C1253" s="129">
        <v>1</v>
      </c>
      <c r="D1253" s="96">
        <v>27921.360000000001</v>
      </c>
      <c r="E1253" s="107">
        <f>ROUND(C1253*D1253,0)</f>
        <v>27921</v>
      </c>
      <c r="G1253" t="e">
        <v>#N/A</v>
      </c>
    </row>
    <row r="1254" spans="1:7">
      <c r="A1254" s="98"/>
      <c r="B1254" s="99">
        <f>+E1254/D1264</f>
        <v>0.23501140505189089</v>
      </c>
      <c r="C1254" s="97"/>
      <c r="D1254" s="98" t="s">
        <v>239</v>
      </c>
      <c r="E1254" s="108">
        <f>SUM(E1253:E1253)</f>
        <v>27921</v>
      </c>
      <c r="G1254" t="e">
        <v>#N/A</v>
      </c>
    </row>
    <row r="1255" spans="1:7">
      <c r="A1255" s="91" t="s">
        <v>240</v>
      </c>
      <c r="B1255" s="92" t="s">
        <v>163</v>
      </c>
      <c r="C1255" s="92" t="s">
        <v>2</v>
      </c>
      <c r="D1255" s="92" t="s">
        <v>232</v>
      </c>
      <c r="E1255" s="106" t="s">
        <v>233</v>
      </c>
      <c r="G1255" t="e">
        <v>#N/A</v>
      </c>
    </row>
    <row r="1256" spans="1:7">
      <c r="A1256" s="93" t="s">
        <v>292</v>
      </c>
      <c r="B1256" s="94" t="s">
        <v>390</v>
      </c>
      <c r="C1256" s="129">
        <v>1</v>
      </c>
      <c r="D1256" s="96">
        <v>90195.199999999997</v>
      </c>
      <c r="E1256" s="107">
        <f>ROUND(C1256*D1256,0)</f>
        <v>90195</v>
      </c>
      <c r="G1256" t="e">
        <v>#N/A</v>
      </c>
    </row>
    <row r="1257" spans="1:7">
      <c r="A1257" s="98"/>
      <c r="B1257" s="99">
        <f>+E1257/D1264</f>
        <v>0.75917243933438261</v>
      </c>
      <c r="C1257" s="97"/>
      <c r="D1257" s="98" t="s">
        <v>239</v>
      </c>
      <c r="E1257" s="108">
        <f>+E1256</f>
        <v>90195</v>
      </c>
      <c r="G1257" t="e">
        <v>#N/A</v>
      </c>
    </row>
    <row r="1258" spans="1:7">
      <c r="A1258" s="91" t="s">
        <v>248</v>
      </c>
      <c r="B1258" s="92" t="s">
        <v>163</v>
      </c>
      <c r="C1258" s="92" t="s">
        <v>2</v>
      </c>
      <c r="D1258" s="92" t="s">
        <v>232</v>
      </c>
      <c r="E1258" s="106" t="s">
        <v>233</v>
      </c>
      <c r="G1258" t="e">
        <v>#N/A</v>
      </c>
    </row>
    <row r="1259" spans="1:7">
      <c r="A1259" s="93" t="s">
        <v>243</v>
      </c>
      <c r="B1259" s="94" t="s">
        <v>244</v>
      </c>
      <c r="C1259" s="129">
        <v>0.05</v>
      </c>
      <c r="D1259" s="96">
        <v>11921</v>
      </c>
      <c r="E1259" s="107">
        <f>ROUND(C1259*D1259,0)</f>
        <v>596</v>
      </c>
      <c r="G1259" t="e">
        <v>#N/A</v>
      </c>
    </row>
    <row r="1260" spans="1:7">
      <c r="A1260" s="98"/>
      <c r="B1260" s="99">
        <f>+E1260/D1264</f>
        <v>5.0165394294948949E-3</v>
      </c>
      <c r="C1260" s="97"/>
      <c r="D1260" s="98" t="s">
        <v>239</v>
      </c>
      <c r="E1260" s="108">
        <f>SUM(E1259:E1259)</f>
        <v>596</v>
      </c>
      <c r="G1260" t="e">
        <v>#N/A</v>
      </c>
    </row>
    <row r="1261" spans="1:7">
      <c r="A1261" s="91" t="s">
        <v>249</v>
      </c>
      <c r="B1261" s="92" t="s">
        <v>163</v>
      </c>
      <c r="C1261" s="92" t="s">
        <v>2</v>
      </c>
      <c r="D1261" s="92" t="s">
        <v>232</v>
      </c>
      <c r="E1261" s="106" t="s">
        <v>233</v>
      </c>
      <c r="G1261" t="e">
        <v>#N/A</v>
      </c>
    </row>
    <row r="1262" spans="1:7">
      <c r="A1262" s="93" t="s">
        <v>247</v>
      </c>
      <c r="B1262" s="94" t="s">
        <v>209</v>
      </c>
      <c r="C1262" s="129">
        <v>8.0000000000000002E-3</v>
      </c>
      <c r="D1262" s="96">
        <v>11921</v>
      </c>
      <c r="E1262" s="107">
        <f>ROUND(C1262*D1262,0)</f>
        <v>95</v>
      </c>
      <c r="G1262" t="e">
        <v>#N/A</v>
      </c>
    </row>
    <row r="1263" spans="1:7">
      <c r="A1263" s="98"/>
      <c r="B1263" s="99">
        <f>+E1263/D1264</f>
        <v>7.9961618423156887E-4</v>
      </c>
      <c r="C1263" s="97"/>
      <c r="D1263" s="98" t="s">
        <v>239</v>
      </c>
      <c r="E1263" s="108">
        <f>SUM(E1262:E1262)</f>
        <v>95</v>
      </c>
      <c r="G1263" t="e">
        <v>#N/A</v>
      </c>
    </row>
    <row r="1264" spans="1:7">
      <c r="A1264" s="193" t="s">
        <v>245</v>
      </c>
      <c r="B1264" s="193"/>
      <c r="C1264" s="193"/>
      <c r="D1264" s="194">
        <f>E1254+E1257+E1260+E1263</f>
        <v>118807</v>
      </c>
      <c r="E1264" s="194"/>
      <c r="G1264" t="e">
        <v>#N/A</v>
      </c>
    </row>
    <row r="1265" spans="1:7">
      <c r="G1265" t="e">
        <v>#N/A</v>
      </c>
    </row>
    <row r="1266" spans="1:7" ht="20.25">
      <c r="A1266" s="183" t="s">
        <v>246</v>
      </c>
      <c r="B1266" s="184"/>
      <c r="C1266" s="184"/>
      <c r="D1266" s="184"/>
      <c r="E1266" s="185"/>
      <c r="G1266" t="e">
        <v>#N/A</v>
      </c>
    </row>
    <row r="1267" spans="1:7">
      <c r="A1267" s="186"/>
      <c r="B1267" s="187"/>
      <c r="C1267" s="188"/>
      <c r="D1267" s="89" t="s">
        <v>229</v>
      </c>
      <c r="E1267" s="104" t="s">
        <v>163</v>
      </c>
      <c r="G1267" t="e">
        <v>#N/A</v>
      </c>
    </row>
    <row r="1268" spans="1:7">
      <c r="A1268" s="190"/>
      <c r="B1268" s="191"/>
      <c r="C1268" s="189"/>
      <c r="D1268" s="90" t="str">
        <f>+G1268</f>
        <v>14.7</v>
      </c>
      <c r="E1268" s="105" t="s">
        <v>163</v>
      </c>
      <c r="G1268" t="s">
        <v>572</v>
      </c>
    </row>
    <row r="1269" spans="1:7" ht="15.75">
      <c r="A1269" s="192" t="s">
        <v>230</v>
      </c>
      <c r="B1269" s="192"/>
      <c r="C1269" s="192"/>
      <c r="D1269" s="192"/>
      <c r="E1269" s="192"/>
      <c r="G1269" t="e">
        <v>#N/A</v>
      </c>
    </row>
    <row r="1270" spans="1:7" ht="63.75">
      <c r="A1270" s="132" t="s">
        <v>383</v>
      </c>
      <c r="B1270" s="133"/>
      <c r="C1270" s="133"/>
      <c r="D1270" s="133"/>
      <c r="E1270" s="134"/>
      <c r="G1270" t="e">
        <v>#N/A</v>
      </c>
    </row>
    <row r="1271" spans="1:7">
      <c r="A1271" s="91" t="s">
        <v>231</v>
      </c>
      <c r="B1271" s="92" t="s">
        <v>163</v>
      </c>
      <c r="C1271" s="92" t="s">
        <v>2</v>
      </c>
      <c r="D1271" s="92" t="s">
        <v>232</v>
      </c>
      <c r="E1271" s="106" t="s">
        <v>233</v>
      </c>
      <c r="G1271" t="e">
        <v>#N/A</v>
      </c>
    </row>
    <row r="1272" spans="1:7">
      <c r="A1272" s="93" t="s">
        <v>231</v>
      </c>
      <c r="B1272" s="94" t="s">
        <v>163</v>
      </c>
      <c r="C1272" s="129">
        <v>1</v>
      </c>
      <c r="D1272" s="128">
        <v>2076000</v>
      </c>
      <c r="E1272" s="107">
        <f>ROUND(C1272*D1272,0)</f>
        <v>2076000</v>
      </c>
      <c r="G1272" t="e">
        <v>#N/A</v>
      </c>
    </row>
    <row r="1273" spans="1:7">
      <c r="A1273" s="101"/>
      <c r="B1273" s="94"/>
      <c r="C1273" s="129"/>
      <c r="D1273" s="96"/>
      <c r="E1273" s="107">
        <f t="shared" ref="E1273:E1274" si="42">ROUND(C1273*D1273,0)</f>
        <v>0</v>
      </c>
      <c r="G1273" t="e">
        <v>#N/A</v>
      </c>
    </row>
    <row r="1274" spans="1:7">
      <c r="A1274" s="93"/>
      <c r="B1274" s="94"/>
      <c r="C1274" s="129"/>
      <c r="D1274" s="96"/>
      <c r="E1274" s="107">
        <f t="shared" si="42"/>
        <v>0</v>
      </c>
      <c r="G1274" t="e">
        <v>#N/A</v>
      </c>
    </row>
    <row r="1275" spans="1:7">
      <c r="A1275" s="98"/>
      <c r="B1275" s="99">
        <f>+E1275/D1285</f>
        <v>0.73998981979323064</v>
      </c>
      <c r="C1275" s="97"/>
      <c r="D1275" s="98" t="s">
        <v>239</v>
      </c>
      <c r="E1275" s="108">
        <f>SUM(E1272:E1274)</f>
        <v>2076000</v>
      </c>
      <c r="G1275" t="e">
        <v>#N/A</v>
      </c>
    </row>
    <row r="1276" spans="1:7">
      <c r="A1276" s="91" t="s">
        <v>240</v>
      </c>
      <c r="B1276" s="92" t="s">
        <v>163</v>
      </c>
      <c r="C1276" s="92" t="s">
        <v>2</v>
      </c>
      <c r="D1276" s="92" t="s">
        <v>232</v>
      </c>
      <c r="E1276" s="106" t="s">
        <v>233</v>
      </c>
      <c r="G1276" t="e">
        <v>#N/A</v>
      </c>
    </row>
    <row r="1277" spans="1:7">
      <c r="A1277" s="93" t="s">
        <v>292</v>
      </c>
      <c r="B1277" s="94" t="s">
        <v>390</v>
      </c>
      <c r="C1277" s="129">
        <v>1</v>
      </c>
      <c r="D1277" s="128">
        <v>616194.495</v>
      </c>
      <c r="E1277" s="107">
        <f>ROUND(C1277*D1277,0)</f>
        <v>616194</v>
      </c>
      <c r="G1277" t="e">
        <v>#N/A</v>
      </c>
    </row>
    <row r="1278" spans="1:7">
      <c r="A1278" s="98"/>
      <c r="B1278" s="99">
        <f>+E1278/D1285</f>
        <v>0.21964223844781788</v>
      </c>
      <c r="C1278" s="97"/>
      <c r="D1278" s="98" t="s">
        <v>239</v>
      </c>
      <c r="E1278" s="108">
        <f>+E1277</f>
        <v>616194</v>
      </c>
      <c r="G1278" t="e">
        <v>#N/A</v>
      </c>
    </row>
    <row r="1279" spans="1:7">
      <c r="A1279" s="91" t="s">
        <v>248</v>
      </c>
      <c r="B1279" s="92" t="s">
        <v>163</v>
      </c>
      <c r="C1279" s="92" t="s">
        <v>2</v>
      </c>
      <c r="D1279" s="92" t="s">
        <v>232</v>
      </c>
      <c r="E1279" s="106" t="s">
        <v>233</v>
      </c>
      <c r="G1279" t="e">
        <v>#N/A</v>
      </c>
    </row>
    <row r="1280" spans="1:7">
      <c r="A1280" s="93" t="s">
        <v>243</v>
      </c>
      <c r="B1280" s="94" t="s">
        <v>244</v>
      </c>
      <c r="C1280" s="129">
        <v>0.05</v>
      </c>
      <c r="D1280" s="96">
        <v>755000</v>
      </c>
      <c r="E1280" s="107">
        <f>ROUND(C1280*D1280,0)</f>
        <v>37750</v>
      </c>
      <c r="G1280" t="e">
        <v>#N/A</v>
      </c>
    </row>
    <row r="1281" spans="1:7">
      <c r="A1281" s="98"/>
      <c r="B1281" s="99">
        <f>+E1281/D1285</f>
        <v>1.3455980586317175E-2</v>
      </c>
      <c r="C1281" s="97"/>
      <c r="D1281" s="98" t="s">
        <v>239</v>
      </c>
      <c r="E1281" s="108">
        <f>SUM(E1280:E1280)</f>
        <v>37750</v>
      </c>
      <c r="G1281" t="e">
        <v>#N/A</v>
      </c>
    </row>
    <row r="1282" spans="1:7">
      <c r="A1282" s="91" t="s">
        <v>249</v>
      </c>
      <c r="B1282" s="92" t="s">
        <v>163</v>
      </c>
      <c r="C1282" s="92" t="s">
        <v>2</v>
      </c>
      <c r="D1282" s="92" t="s">
        <v>232</v>
      </c>
      <c r="E1282" s="106" t="s">
        <v>233</v>
      </c>
      <c r="G1282" t="e">
        <v>#N/A</v>
      </c>
    </row>
    <row r="1283" spans="1:7">
      <c r="A1283" s="93" t="s">
        <v>247</v>
      </c>
      <c r="B1283" s="94" t="s">
        <v>209</v>
      </c>
      <c r="C1283" s="139">
        <v>0.1</v>
      </c>
      <c r="D1283" s="96">
        <v>755000</v>
      </c>
      <c r="E1283" s="107">
        <f>ROUND(C1283*D1283,0)</f>
        <v>75500</v>
      </c>
      <c r="G1283" t="e">
        <v>#N/A</v>
      </c>
    </row>
    <row r="1284" spans="1:7">
      <c r="A1284" s="98"/>
      <c r="B1284" s="99">
        <f>+E1284/D1285</f>
        <v>2.6911961172634349E-2</v>
      </c>
      <c r="C1284" s="97"/>
      <c r="D1284" s="98" t="s">
        <v>239</v>
      </c>
      <c r="E1284" s="108">
        <f>SUM(E1283:E1283)</f>
        <v>75500</v>
      </c>
      <c r="G1284" t="e">
        <v>#N/A</v>
      </c>
    </row>
    <row r="1285" spans="1:7">
      <c r="A1285" s="193" t="s">
        <v>245</v>
      </c>
      <c r="B1285" s="193"/>
      <c r="C1285" s="193"/>
      <c r="D1285" s="194">
        <f>E1275+E1278+E1281+E1284</f>
        <v>2805444</v>
      </c>
      <c r="E1285" s="194"/>
      <c r="G1285" t="e">
        <v>#N/A</v>
      </c>
    </row>
    <row r="1286" spans="1:7">
      <c r="G1286" t="e">
        <v>#N/A</v>
      </c>
    </row>
    <row r="1287" spans="1:7" ht="20.25">
      <c r="A1287" s="183" t="s">
        <v>246</v>
      </c>
      <c r="B1287" s="184"/>
      <c r="C1287" s="184"/>
      <c r="D1287" s="184"/>
      <c r="E1287" s="185"/>
      <c r="G1287" t="e">
        <v>#N/A</v>
      </c>
    </row>
    <row r="1288" spans="1:7">
      <c r="A1288" s="186"/>
      <c r="B1288" s="187"/>
      <c r="C1288" s="188"/>
      <c r="D1288" s="89" t="s">
        <v>229</v>
      </c>
      <c r="E1288" s="104" t="s">
        <v>163</v>
      </c>
      <c r="G1288" t="e">
        <v>#N/A</v>
      </c>
    </row>
    <row r="1289" spans="1:7">
      <c r="A1289" s="190"/>
      <c r="B1289" s="191"/>
      <c r="C1289" s="189"/>
      <c r="D1289" s="90" t="str">
        <f>+G1289</f>
        <v>14.8</v>
      </c>
      <c r="E1289" s="105" t="s">
        <v>163</v>
      </c>
      <c r="G1289" t="s">
        <v>573</v>
      </c>
    </row>
    <row r="1290" spans="1:7" ht="15.75">
      <c r="A1290" s="192" t="s">
        <v>230</v>
      </c>
      <c r="B1290" s="192"/>
      <c r="C1290" s="192"/>
      <c r="D1290" s="192"/>
      <c r="E1290" s="192"/>
      <c r="G1290" t="e">
        <v>#N/A</v>
      </c>
    </row>
    <row r="1291" spans="1:7" ht="39.75" customHeight="1">
      <c r="A1291" s="132" t="s">
        <v>382</v>
      </c>
      <c r="B1291" s="135"/>
      <c r="C1291" s="135"/>
      <c r="D1291" s="135"/>
      <c r="E1291" s="136"/>
      <c r="G1291" t="e">
        <v>#N/A</v>
      </c>
    </row>
    <row r="1292" spans="1:7">
      <c r="A1292" s="91" t="s">
        <v>231</v>
      </c>
      <c r="B1292" s="92" t="s">
        <v>163</v>
      </c>
      <c r="C1292" s="92" t="s">
        <v>2</v>
      </c>
      <c r="D1292" s="92" t="s">
        <v>232</v>
      </c>
      <c r="E1292" s="106" t="s">
        <v>233</v>
      </c>
      <c r="G1292" t="e">
        <v>#N/A</v>
      </c>
    </row>
    <row r="1293" spans="1:7">
      <c r="A1293" s="93" t="s">
        <v>481</v>
      </c>
      <c r="B1293" s="94" t="s">
        <v>464</v>
      </c>
      <c r="C1293" s="129">
        <v>2</v>
      </c>
      <c r="D1293" s="96">
        <v>55808.12</v>
      </c>
      <c r="E1293" s="107">
        <f>ROUND(C1293*D1293,0)</f>
        <v>111616</v>
      </c>
      <c r="G1293" t="e">
        <v>#N/A</v>
      </c>
    </row>
    <row r="1294" spans="1:7">
      <c r="A1294" s="98"/>
      <c r="B1294" s="99">
        <f>+E1294/D1304</f>
        <v>0.78806492837121289</v>
      </c>
      <c r="C1294" s="97"/>
      <c r="D1294" s="98" t="s">
        <v>239</v>
      </c>
      <c r="E1294" s="108">
        <f>SUM(E1293:E1293)</f>
        <v>111616</v>
      </c>
      <c r="G1294" t="e">
        <v>#N/A</v>
      </c>
    </row>
    <row r="1295" spans="1:7">
      <c r="A1295" s="91" t="s">
        <v>240</v>
      </c>
      <c r="B1295" s="92" t="s">
        <v>163</v>
      </c>
      <c r="C1295" s="92" t="s">
        <v>2</v>
      </c>
      <c r="D1295" s="92" t="s">
        <v>232</v>
      </c>
      <c r="E1295" s="106" t="s">
        <v>233</v>
      </c>
      <c r="G1295" t="e">
        <v>#N/A</v>
      </c>
    </row>
    <row r="1296" spans="1:7">
      <c r="A1296" s="93" t="s">
        <v>292</v>
      </c>
      <c r="B1296" s="94" t="s">
        <v>390</v>
      </c>
      <c r="C1296" s="129">
        <v>1</v>
      </c>
      <c r="D1296" s="96">
        <v>26596.799999999999</v>
      </c>
      <c r="E1296" s="107">
        <f>ROUND(C1296*D1296,0)</f>
        <v>26597</v>
      </c>
      <c r="G1296" t="e">
        <v>#N/A</v>
      </c>
    </row>
    <row r="1297" spans="1:7">
      <c r="A1297" s="98"/>
      <c r="B1297" s="99">
        <f>+E1297/D1304</f>
        <v>0.18778815671488988</v>
      </c>
      <c r="C1297" s="97"/>
      <c r="D1297" s="98" t="s">
        <v>239</v>
      </c>
      <c r="E1297" s="108">
        <f>+E1296</f>
        <v>26597</v>
      </c>
      <c r="G1297" t="e">
        <v>#N/A</v>
      </c>
    </row>
    <row r="1298" spans="1:7">
      <c r="A1298" s="91" t="s">
        <v>248</v>
      </c>
      <c r="B1298" s="92" t="s">
        <v>163</v>
      </c>
      <c r="C1298" s="92" t="s">
        <v>2</v>
      </c>
      <c r="D1298" s="92" t="s">
        <v>232</v>
      </c>
      <c r="E1298" s="106" t="s">
        <v>233</v>
      </c>
      <c r="G1298" t="e">
        <v>#N/A</v>
      </c>
    </row>
    <row r="1299" spans="1:7">
      <c r="A1299" s="93" t="s">
        <v>243</v>
      </c>
      <c r="B1299" s="94" t="s">
        <v>244</v>
      </c>
      <c r="C1299" s="129">
        <v>0.05</v>
      </c>
      <c r="D1299" s="96">
        <v>58956</v>
      </c>
      <c r="E1299" s="107">
        <f>ROUND(C1299*D1299,0)</f>
        <v>2948</v>
      </c>
      <c r="G1299" t="e">
        <v>#N/A</v>
      </c>
    </row>
    <row r="1300" spans="1:7">
      <c r="A1300" s="98"/>
      <c r="B1300" s="99">
        <f>+E1300/D1304</f>
        <v>2.0814358235721902E-2</v>
      </c>
      <c r="C1300" s="97"/>
      <c r="D1300" s="98" t="s">
        <v>239</v>
      </c>
      <c r="E1300" s="108">
        <f>SUM(E1299:E1299)</f>
        <v>2948</v>
      </c>
      <c r="G1300" t="e">
        <v>#N/A</v>
      </c>
    </row>
    <row r="1301" spans="1:7">
      <c r="A1301" s="91" t="s">
        <v>249</v>
      </c>
      <c r="B1301" s="92" t="s">
        <v>163</v>
      </c>
      <c r="C1301" s="92" t="s">
        <v>2</v>
      </c>
      <c r="D1301" s="92" t="s">
        <v>232</v>
      </c>
      <c r="E1301" s="106" t="s">
        <v>233</v>
      </c>
      <c r="G1301" t="e">
        <v>#N/A</v>
      </c>
    </row>
    <row r="1302" spans="1:7">
      <c r="A1302" s="93" t="s">
        <v>247</v>
      </c>
      <c r="B1302" s="94" t="s">
        <v>209</v>
      </c>
      <c r="C1302" s="139">
        <v>8.0000000000000002E-3</v>
      </c>
      <c r="D1302" s="96">
        <v>58956</v>
      </c>
      <c r="E1302" s="107">
        <f>ROUND(C1302*D1302,0)</f>
        <v>472</v>
      </c>
      <c r="G1302" t="e">
        <v>#N/A</v>
      </c>
    </row>
    <row r="1303" spans="1:7">
      <c r="A1303" s="98"/>
      <c r="B1303" s="99">
        <f>+E1303/D1304</f>
        <v>3.3325566781752841E-3</v>
      </c>
      <c r="C1303" s="97"/>
      <c r="D1303" s="98" t="s">
        <v>239</v>
      </c>
      <c r="E1303" s="108">
        <f>SUM(E1302:E1302)</f>
        <v>472</v>
      </c>
      <c r="G1303" t="e">
        <v>#N/A</v>
      </c>
    </row>
    <row r="1304" spans="1:7">
      <c r="A1304" s="193" t="s">
        <v>245</v>
      </c>
      <c r="B1304" s="193"/>
      <c r="C1304" s="193"/>
      <c r="D1304" s="194">
        <f>E1294+E1297+E1300+E1303</f>
        <v>141633</v>
      </c>
      <c r="E1304" s="194"/>
      <c r="G1304" t="e">
        <v>#N/A</v>
      </c>
    </row>
    <row r="1305" spans="1:7">
      <c r="G1305" t="e">
        <v>#N/A</v>
      </c>
    </row>
    <row r="1306" spans="1:7" ht="20.25">
      <c r="A1306" s="183" t="s">
        <v>246</v>
      </c>
      <c r="B1306" s="184"/>
      <c r="C1306" s="184"/>
      <c r="D1306" s="184"/>
      <c r="E1306" s="185"/>
      <c r="G1306" t="e">
        <v>#N/A</v>
      </c>
    </row>
    <row r="1307" spans="1:7">
      <c r="A1307" s="186"/>
      <c r="B1307" s="187"/>
      <c r="C1307" s="188"/>
      <c r="D1307" s="89" t="s">
        <v>229</v>
      </c>
      <c r="E1307" s="104" t="s">
        <v>163</v>
      </c>
      <c r="G1307" t="e">
        <v>#N/A</v>
      </c>
    </row>
    <row r="1308" spans="1:7">
      <c r="A1308" s="190"/>
      <c r="B1308" s="191"/>
      <c r="C1308" s="189"/>
      <c r="D1308" s="90" t="str">
        <f>+G1308</f>
        <v>14.9</v>
      </c>
      <c r="E1308" s="105" t="s">
        <v>163</v>
      </c>
      <c r="G1308" t="s">
        <v>574</v>
      </c>
    </row>
    <row r="1309" spans="1:7" ht="15.75">
      <c r="A1309" s="192" t="s">
        <v>230</v>
      </c>
      <c r="B1309" s="192"/>
      <c r="C1309" s="192"/>
      <c r="D1309" s="192"/>
      <c r="E1309" s="192"/>
      <c r="G1309" t="e">
        <v>#N/A</v>
      </c>
    </row>
    <row r="1310" spans="1:7" ht="51">
      <c r="A1310" s="132" t="s">
        <v>384</v>
      </c>
      <c r="B1310" s="135"/>
      <c r="C1310" s="135"/>
      <c r="D1310" s="135"/>
      <c r="E1310" s="136"/>
      <c r="G1310" t="e">
        <v>#N/A</v>
      </c>
    </row>
    <row r="1311" spans="1:7">
      <c r="A1311" s="91" t="s">
        <v>231</v>
      </c>
      <c r="B1311" s="92" t="s">
        <v>163</v>
      </c>
      <c r="C1311" s="92" t="s">
        <v>2</v>
      </c>
      <c r="D1311" s="92" t="s">
        <v>232</v>
      </c>
      <c r="E1311" s="106" t="s">
        <v>233</v>
      </c>
      <c r="G1311" t="e">
        <v>#N/A</v>
      </c>
    </row>
    <row r="1312" spans="1:7">
      <c r="A1312" s="101" t="s">
        <v>482</v>
      </c>
      <c r="B1312" s="94" t="s">
        <v>464</v>
      </c>
      <c r="C1312" s="129">
        <v>3</v>
      </c>
      <c r="D1312" s="96">
        <v>62496.814437633366</v>
      </c>
      <c r="E1312" s="107">
        <f t="shared" ref="E1312:E1313" si="43">ROUND(C1312*D1312,0)</f>
        <v>187490</v>
      </c>
      <c r="G1312" t="e">
        <v>#N/A</v>
      </c>
    </row>
    <row r="1313" spans="1:7">
      <c r="A1313" s="93" t="s">
        <v>483</v>
      </c>
      <c r="B1313" s="94" t="s">
        <v>464</v>
      </c>
      <c r="C1313" s="129">
        <v>1</v>
      </c>
      <c r="D1313" s="96">
        <v>9867.9180690999983</v>
      </c>
      <c r="E1313" s="107">
        <f t="shared" si="43"/>
        <v>9868</v>
      </c>
      <c r="G1313" t="e">
        <v>#N/A</v>
      </c>
    </row>
    <row r="1314" spans="1:7">
      <c r="A1314" s="98"/>
      <c r="B1314" s="99">
        <f>+E1314/D1324</f>
        <v>0.66263316758382884</v>
      </c>
      <c r="C1314" s="97"/>
      <c r="D1314" s="98" t="s">
        <v>239</v>
      </c>
      <c r="E1314" s="108">
        <f>SUM(E1312:E1313)</f>
        <v>197358</v>
      </c>
      <c r="G1314" t="e">
        <v>#N/A</v>
      </c>
    </row>
    <row r="1315" spans="1:7">
      <c r="A1315" s="91" t="s">
        <v>240</v>
      </c>
      <c r="B1315" s="92" t="s">
        <v>163</v>
      </c>
      <c r="C1315" s="92" t="s">
        <v>2</v>
      </c>
      <c r="D1315" s="92" t="s">
        <v>232</v>
      </c>
      <c r="E1315" s="106" t="s">
        <v>233</v>
      </c>
      <c r="G1315" t="e">
        <v>#N/A</v>
      </c>
    </row>
    <row r="1316" spans="1:7">
      <c r="A1316" s="93" t="s">
        <v>292</v>
      </c>
      <c r="B1316" s="94" t="s">
        <v>390</v>
      </c>
      <c r="C1316" s="129">
        <v>1</v>
      </c>
      <c r="D1316" s="96">
        <v>89033.847240000003</v>
      </c>
      <c r="E1316" s="107">
        <f>ROUND(C1316*D1316,0)</f>
        <v>89034</v>
      </c>
      <c r="G1316" t="e">
        <v>#N/A</v>
      </c>
    </row>
    <row r="1317" spans="1:7">
      <c r="A1317" s="98"/>
      <c r="B1317" s="99">
        <f>+E1317/D1324</f>
        <v>0.29893331632190545</v>
      </c>
      <c r="C1317" s="97"/>
      <c r="D1317" s="98" t="s">
        <v>239</v>
      </c>
      <c r="E1317" s="108">
        <f>+E1316</f>
        <v>89034</v>
      </c>
      <c r="G1317" t="e">
        <v>#N/A</v>
      </c>
    </row>
    <row r="1318" spans="1:7">
      <c r="A1318" s="91" t="s">
        <v>248</v>
      </c>
      <c r="B1318" s="92" t="s">
        <v>163</v>
      </c>
      <c r="C1318" s="92" t="s">
        <v>2</v>
      </c>
      <c r="D1318" s="92" t="s">
        <v>232</v>
      </c>
      <c r="E1318" s="106" t="s">
        <v>233</v>
      </c>
      <c r="G1318" t="e">
        <v>#N/A</v>
      </c>
    </row>
    <row r="1319" spans="1:7">
      <c r="A1319" s="93" t="s">
        <v>243</v>
      </c>
      <c r="B1319" s="94" t="s">
        <v>244</v>
      </c>
      <c r="C1319" s="129">
        <v>0.05</v>
      </c>
      <c r="D1319" s="96">
        <v>197358</v>
      </c>
      <c r="E1319" s="107">
        <f>ROUND(C1319*D1319,0)</f>
        <v>9868</v>
      </c>
      <c r="G1319" t="e">
        <v>#N/A</v>
      </c>
    </row>
    <row r="1320" spans="1:7">
      <c r="A1320" s="98"/>
      <c r="B1320" s="99">
        <f>+E1320/D1324</f>
        <v>3.3131994131057385E-2</v>
      </c>
      <c r="C1320" s="97"/>
      <c r="D1320" s="98" t="s">
        <v>239</v>
      </c>
      <c r="E1320" s="108">
        <f>SUM(E1319:E1319)</f>
        <v>9868</v>
      </c>
      <c r="G1320" t="e">
        <v>#N/A</v>
      </c>
    </row>
    <row r="1321" spans="1:7">
      <c r="A1321" s="91" t="s">
        <v>249</v>
      </c>
      <c r="B1321" s="92" t="s">
        <v>163</v>
      </c>
      <c r="C1321" s="92" t="s">
        <v>2</v>
      </c>
      <c r="D1321" s="92" t="s">
        <v>232</v>
      </c>
      <c r="E1321" s="106" t="s">
        <v>233</v>
      </c>
      <c r="G1321" t="e">
        <v>#N/A</v>
      </c>
    </row>
    <row r="1322" spans="1:7">
      <c r="A1322" s="93" t="s">
        <v>247</v>
      </c>
      <c r="B1322" s="94" t="s">
        <v>390</v>
      </c>
      <c r="C1322" s="142">
        <v>8.0000000000000002E-3</v>
      </c>
      <c r="D1322" s="96">
        <v>197358</v>
      </c>
      <c r="E1322" s="107">
        <f>ROUND(C1322*D1322,0)</f>
        <v>1579</v>
      </c>
      <c r="G1322" t="e">
        <v>#N/A</v>
      </c>
    </row>
    <row r="1323" spans="1:7">
      <c r="A1323" s="98"/>
      <c r="B1323" s="99">
        <f>+E1323/D1324</f>
        <v>5.3015219632083109E-3</v>
      </c>
      <c r="C1323" s="97"/>
      <c r="D1323" s="98" t="s">
        <v>239</v>
      </c>
      <c r="E1323" s="108">
        <f>SUM(E1322:E1322)</f>
        <v>1579</v>
      </c>
      <c r="G1323" t="e">
        <v>#N/A</v>
      </c>
    </row>
    <row r="1324" spans="1:7">
      <c r="A1324" s="193" t="s">
        <v>245</v>
      </c>
      <c r="B1324" s="193"/>
      <c r="C1324" s="193"/>
      <c r="D1324" s="194">
        <v>297839</v>
      </c>
      <c r="E1324" s="194"/>
      <c r="G1324" t="e">
        <v>#N/A</v>
      </c>
    </row>
    <row r="1325" spans="1:7">
      <c r="G1325" t="e">
        <v>#N/A</v>
      </c>
    </row>
    <row r="1326" spans="1:7" ht="20.25">
      <c r="A1326" s="183" t="s">
        <v>246</v>
      </c>
      <c r="B1326" s="184"/>
      <c r="C1326" s="184"/>
      <c r="D1326" s="184"/>
      <c r="E1326" s="185"/>
      <c r="G1326" t="e">
        <v>#N/A</v>
      </c>
    </row>
    <row r="1327" spans="1:7">
      <c r="A1327" s="186"/>
      <c r="B1327" s="187"/>
      <c r="C1327" s="188"/>
      <c r="D1327" s="89" t="s">
        <v>229</v>
      </c>
      <c r="E1327" s="104" t="s">
        <v>163</v>
      </c>
      <c r="G1327" t="e">
        <v>#N/A</v>
      </c>
    </row>
    <row r="1328" spans="1:7">
      <c r="A1328" s="190"/>
      <c r="B1328" s="191"/>
      <c r="C1328" s="189"/>
      <c r="D1328" s="90" t="str">
        <f>+G1328</f>
        <v>14.10</v>
      </c>
      <c r="E1328" s="105" t="s">
        <v>163</v>
      </c>
      <c r="G1328" t="s">
        <v>575</v>
      </c>
    </row>
    <row r="1329" spans="1:7" ht="15.75">
      <c r="A1329" s="192" t="s">
        <v>230</v>
      </c>
      <c r="B1329" s="192"/>
      <c r="C1329" s="192"/>
      <c r="D1329" s="192"/>
      <c r="E1329" s="192"/>
      <c r="G1329" t="e">
        <v>#N/A</v>
      </c>
    </row>
    <row r="1330" spans="1:7" ht="25.5">
      <c r="A1330" s="132" t="s">
        <v>385</v>
      </c>
      <c r="B1330" s="135"/>
      <c r="C1330" s="135"/>
      <c r="D1330" s="135"/>
      <c r="E1330" s="136"/>
      <c r="G1330" t="e">
        <v>#N/A</v>
      </c>
    </row>
    <row r="1331" spans="1:7">
      <c r="A1331" s="91" t="s">
        <v>231</v>
      </c>
      <c r="B1331" s="92" t="s">
        <v>163</v>
      </c>
      <c r="C1331" s="92" t="s">
        <v>2</v>
      </c>
      <c r="D1331" s="92" t="s">
        <v>232</v>
      </c>
      <c r="E1331" s="106" t="s">
        <v>233</v>
      </c>
      <c r="G1331" t="e">
        <v>#N/A</v>
      </c>
    </row>
    <row r="1332" spans="1:7">
      <c r="A1332" s="93" t="s">
        <v>485</v>
      </c>
      <c r="B1332" s="94" t="s">
        <v>435</v>
      </c>
      <c r="C1332" s="129">
        <v>1</v>
      </c>
      <c r="D1332" s="96">
        <v>545548.00800000003</v>
      </c>
      <c r="E1332" s="107">
        <f>ROUND(C1332*D1332,0)</f>
        <v>545548</v>
      </c>
      <c r="G1332" t="e">
        <v>#N/A</v>
      </c>
    </row>
    <row r="1333" spans="1:7">
      <c r="A1333" s="98"/>
      <c r="B1333" s="99">
        <f>+E1333/D1343</f>
        <v>0.60814090237717022</v>
      </c>
      <c r="C1333" s="97"/>
      <c r="D1333" s="98" t="s">
        <v>239</v>
      </c>
      <c r="E1333" s="108">
        <f>SUM(E1332:E1332)</f>
        <v>545548</v>
      </c>
      <c r="G1333" t="e">
        <v>#N/A</v>
      </c>
    </row>
    <row r="1334" spans="1:7">
      <c r="A1334" s="91" t="s">
        <v>240</v>
      </c>
      <c r="B1334" s="92" t="s">
        <v>163</v>
      </c>
      <c r="C1334" s="92" t="s">
        <v>2</v>
      </c>
      <c r="D1334" s="92" t="s">
        <v>232</v>
      </c>
      <c r="E1334" s="106" t="s">
        <v>233</v>
      </c>
      <c r="G1334" t="e">
        <v>#N/A</v>
      </c>
    </row>
    <row r="1335" spans="1:7">
      <c r="A1335" s="93" t="s">
        <v>292</v>
      </c>
      <c r="B1335" s="94" t="s">
        <v>390</v>
      </c>
      <c r="C1335" s="129">
        <v>1</v>
      </c>
      <c r="D1335" s="96">
        <v>323510.56</v>
      </c>
      <c r="E1335" s="107">
        <f>ROUND(C1335*D1335,0)</f>
        <v>323511</v>
      </c>
      <c r="G1335" t="e">
        <v>#N/A</v>
      </c>
    </row>
    <row r="1336" spans="1:7">
      <c r="A1336" s="98"/>
      <c r="B1336" s="99">
        <f>+E1336/D1343</f>
        <v>0.36062870997408242</v>
      </c>
      <c r="C1336" s="97"/>
      <c r="D1336" s="98" t="s">
        <v>239</v>
      </c>
      <c r="E1336" s="108">
        <f>+E1335</f>
        <v>323511</v>
      </c>
      <c r="G1336" t="e">
        <v>#N/A</v>
      </c>
    </row>
    <row r="1337" spans="1:7">
      <c r="A1337" s="91" t="s">
        <v>248</v>
      </c>
      <c r="B1337" s="92" t="s">
        <v>163</v>
      </c>
      <c r="C1337" s="92" t="s">
        <v>2</v>
      </c>
      <c r="D1337" s="92" t="s">
        <v>232</v>
      </c>
      <c r="E1337" s="106" t="s">
        <v>233</v>
      </c>
      <c r="G1337" t="e">
        <v>#N/A</v>
      </c>
    </row>
    <row r="1338" spans="1:7">
      <c r="A1338" s="93" t="s">
        <v>243</v>
      </c>
      <c r="B1338" s="94" t="s">
        <v>244</v>
      </c>
      <c r="C1338" s="129">
        <v>0.05</v>
      </c>
      <c r="D1338" s="96">
        <v>495448</v>
      </c>
      <c r="E1338" s="107">
        <f>ROUND(C1338*D1338,0)</f>
        <v>24772</v>
      </c>
      <c r="G1338" t="e">
        <v>#N/A</v>
      </c>
    </row>
    <row r="1339" spans="1:7">
      <c r="A1339" s="98"/>
      <c r="B1339" s="99">
        <f>+E1339/D1343</f>
        <v>2.761419056377672E-2</v>
      </c>
      <c r="C1339" s="97"/>
      <c r="D1339" s="98" t="s">
        <v>239</v>
      </c>
      <c r="E1339" s="108">
        <f>SUM(E1338:E1338)</f>
        <v>24772</v>
      </c>
      <c r="G1339" t="e">
        <v>#N/A</v>
      </c>
    </row>
    <row r="1340" spans="1:7">
      <c r="A1340" s="91" t="s">
        <v>249</v>
      </c>
      <c r="B1340" s="92" t="s">
        <v>163</v>
      </c>
      <c r="C1340" s="92" t="s">
        <v>2</v>
      </c>
      <c r="D1340" s="92" t="s">
        <v>232</v>
      </c>
      <c r="E1340" s="106" t="s">
        <v>233</v>
      </c>
      <c r="G1340" t="e">
        <v>#N/A</v>
      </c>
    </row>
    <row r="1341" spans="1:7">
      <c r="A1341" s="93" t="s">
        <v>247</v>
      </c>
      <c r="B1341" s="94" t="s">
        <v>209</v>
      </c>
      <c r="C1341" s="139">
        <v>8.0000000000000002E-3</v>
      </c>
      <c r="D1341" s="96">
        <v>405448</v>
      </c>
      <c r="E1341" s="107">
        <f>ROUND(C1341*D1341,0)</f>
        <v>3244</v>
      </c>
      <c r="G1341" t="e">
        <v>#N/A</v>
      </c>
    </row>
    <row r="1342" spans="1:7">
      <c r="A1342" s="98"/>
      <c r="B1342" s="99">
        <f>+E1342/D1343</f>
        <v>3.6161970849705989E-3</v>
      </c>
      <c r="C1342" s="97"/>
      <c r="D1342" s="98" t="s">
        <v>239</v>
      </c>
      <c r="E1342" s="108">
        <f>SUM(E1341:E1341)</f>
        <v>3244</v>
      </c>
      <c r="G1342" t="e">
        <v>#N/A</v>
      </c>
    </row>
    <row r="1343" spans="1:7">
      <c r="A1343" s="193" t="s">
        <v>245</v>
      </c>
      <c r="B1343" s="193"/>
      <c r="C1343" s="193"/>
      <c r="D1343" s="194">
        <f>E1333+E1336+E1339+E1342</f>
        <v>897075</v>
      </c>
      <c r="E1343" s="194"/>
      <c r="G1343" t="e">
        <v>#N/A</v>
      </c>
    </row>
    <row r="1344" spans="1:7">
      <c r="G1344" t="e">
        <v>#N/A</v>
      </c>
    </row>
    <row r="1345" spans="1:7" ht="20.25">
      <c r="A1345" s="183" t="s">
        <v>246</v>
      </c>
      <c r="B1345" s="184"/>
      <c r="C1345" s="184"/>
      <c r="D1345" s="184"/>
      <c r="E1345" s="185"/>
      <c r="G1345" t="e">
        <v>#N/A</v>
      </c>
    </row>
    <row r="1346" spans="1:7">
      <c r="A1346" s="186"/>
      <c r="B1346" s="187"/>
      <c r="C1346" s="188"/>
      <c r="D1346" s="89" t="s">
        <v>229</v>
      </c>
      <c r="E1346" s="104" t="s">
        <v>163</v>
      </c>
      <c r="G1346" t="e">
        <v>#N/A</v>
      </c>
    </row>
    <row r="1347" spans="1:7">
      <c r="A1347" s="190"/>
      <c r="B1347" s="191"/>
      <c r="C1347" s="189"/>
      <c r="D1347" s="90" t="str">
        <f>+G1347</f>
        <v>14.11</v>
      </c>
      <c r="E1347" s="105" t="s">
        <v>163</v>
      </c>
      <c r="G1347" t="s">
        <v>576</v>
      </c>
    </row>
    <row r="1348" spans="1:7" ht="15.75">
      <c r="A1348" s="192" t="s">
        <v>230</v>
      </c>
      <c r="B1348" s="192"/>
      <c r="C1348" s="192"/>
      <c r="D1348" s="192"/>
      <c r="E1348" s="192"/>
      <c r="G1348" t="e">
        <v>#N/A</v>
      </c>
    </row>
    <row r="1349" spans="1:7" ht="25.5">
      <c r="A1349" s="132" t="s">
        <v>386</v>
      </c>
      <c r="B1349" s="135"/>
      <c r="C1349" s="135"/>
      <c r="D1349" s="135"/>
      <c r="E1349" s="136"/>
      <c r="G1349" t="e">
        <v>#N/A</v>
      </c>
    </row>
    <row r="1350" spans="1:7">
      <c r="A1350" s="91" t="s">
        <v>231</v>
      </c>
      <c r="B1350" s="92" t="s">
        <v>163</v>
      </c>
      <c r="C1350" s="92" t="s">
        <v>2</v>
      </c>
      <c r="D1350" s="92" t="s">
        <v>232</v>
      </c>
      <c r="E1350" s="106" t="s">
        <v>233</v>
      </c>
      <c r="G1350" t="e">
        <v>#N/A</v>
      </c>
    </row>
    <row r="1351" spans="1:7">
      <c r="A1351" s="93" t="s">
        <v>484</v>
      </c>
      <c r="B1351" s="94" t="s">
        <v>390</v>
      </c>
      <c r="C1351" s="129">
        <v>1</v>
      </c>
      <c r="D1351" s="96">
        <v>382812.42800000001</v>
      </c>
      <c r="E1351" s="107">
        <f>ROUND(C1351*D1351,0)</f>
        <v>382812</v>
      </c>
      <c r="G1351" t="e">
        <v>#N/A</v>
      </c>
    </row>
    <row r="1352" spans="1:7">
      <c r="A1352" s="98"/>
      <c r="B1352" s="99">
        <f>+E1352/D1362</f>
        <v>0.71903080390683694</v>
      </c>
      <c r="C1352" s="97"/>
      <c r="D1352" s="98" t="s">
        <v>239</v>
      </c>
      <c r="E1352" s="108">
        <f>SUM(E1351:E1351)</f>
        <v>382812</v>
      </c>
      <c r="G1352" t="e">
        <v>#N/A</v>
      </c>
    </row>
    <row r="1353" spans="1:7">
      <c r="A1353" s="91" t="s">
        <v>240</v>
      </c>
      <c r="B1353" s="92" t="s">
        <v>163</v>
      </c>
      <c r="C1353" s="92" t="s">
        <v>2</v>
      </c>
      <c r="D1353" s="92" t="s">
        <v>232</v>
      </c>
      <c r="E1353" s="106" t="s">
        <v>233</v>
      </c>
      <c r="G1353" t="e">
        <v>#N/A</v>
      </c>
    </row>
    <row r="1354" spans="1:7">
      <c r="A1354" s="93" t="s">
        <v>292</v>
      </c>
      <c r="B1354" s="94" t="s">
        <v>390</v>
      </c>
      <c r="C1354" s="129">
        <v>1</v>
      </c>
      <c r="D1354" s="96">
        <v>132546.96</v>
      </c>
      <c r="E1354" s="107">
        <f>ROUND(C1354*D1354,0)</f>
        <v>132547</v>
      </c>
      <c r="G1354" t="e">
        <v>#N/A</v>
      </c>
    </row>
    <row r="1355" spans="1:7">
      <c r="A1355" s="98"/>
      <c r="B1355" s="99">
        <f>+E1355/D1362</f>
        <v>0.24896130728775356</v>
      </c>
      <c r="C1355" s="97"/>
      <c r="D1355" s="98" t="s">
        <v>239</v>
      </c>
      <c r="E1355" s="108">
        <f>+E1354</f>
        <v>132547</v>
      </c>
      <c r="G1355" t="e">
        <v>#N/A</v>
      </c>
    </row>
    <row r="1356" spans="1:7">
      <c r="A1356" s="91" t="s">
        <v>248</v>
      </c>
      <c r="B1356" s="92" t="s">
        <v>163</v>
      </c>
      <c r="C1356" s="92" t="s">
        <v>2</v>
      </c>
      <c r="D1356" s="92" t="s">
        <v>232</v>
      </c>
      <c r="E1356" s="106" t="s">
        <v>233</v>
      </c>
      <c r="G1356" t="e">
        <v>#N/A</v>
      </c>
    </row>
    <row r="1357" spans="1:7">
      <c r="A1357" s="93" t="s">
        <v>243</v>
      </c>
      <c r="B1357" s="94" t="s">
        <v>244</v>
      </c>
      <c r="C1357" s="141">
        <v>0.05</v>
      </c>
      <c r="D1357" s="96">
        <v>293812</v>
      </c>
      <c r="E1357" s="107">
        <f>ROUND(C1357*D1357,0)</f>
        <v>14691</v>
      </c>
      <c r="G1357" t="e">
        <v>#N/A</v>
      </c>
    </row>
    <row r="1358" spans="1:7">
      <c r="A1358" s="98"/>
      <c r="B1358" s="99">
        <f>+E1358/D1362</f>
        <v>2.7593914350112696E-2</v>
      </c>
      <c r="C1358" s="97"/>
      <c r="D1358" s="98" t="s">
        <v>239</v>
      </c>
      <c r="E1358" s="108">
        <f>SUM(E1357:E1357)</f>
        <v>14691</v>
      </c>
      <c r="G1358" t="e">
        <v>#N/A</v>
      </c>
    </row>
    <row r="1359" spans="1:7">
      <c r="A1359" s="91" t="s">
        <v>249</v>
      </c>
      <c r="B1359" s="92" t="s">
        <v>163</v>
      </c>
      <c r="C1359" s="92" t="s">
        <v>2</v>
      </c>
      <c r="D1359" s="92" t="s">
        <v>232</v>
      </c>
      <c r="E1359" s="106" t="s">
        <v>233</v>
      </c>
      <c r="G1359" t="e">
        <v>#N/A</v>
      </c>
    </row>
    <row r="1360" spans="1:7">
      <c r="A1360" s="93" t="s">
        <v>247</v>
      </c>
      <c r="B1360" s="94" t="s">
        <v>209</v>
      </c>
      <c r="C1360" s="139">
        <v>8.0000000000000002E-3</v>
      </c>
      <c r="D1360" s="96">
        <v>293812</v>
      </c>
      <c r="E1360" s="107">
        <f>ROUND(C1360*D1360,0)</f>
        <v>2350</v>
      </c>
      <c r="G1360" t="e">
        <v>#N/A</v>
      </c>
    </row>
    <row r="1361" spans="1:7">
      <c r="A1361" s="98"/>
      <c r="B1361" s="99">
        <f>+E1361/D1362</f>
        <v>4.4139744552967692E-3</v>
      </c>
      <c r="C1361" s="97"/>
      <c r="D1361" s="98" t="s">
        <v>239</v>
      </c>
      <c r="E1361" s="108">
        <f>SUM(E1360:E1360)</f>
        <v>2350</v>
      </c>
      <c r="G1361" t="e">
        <v>#N/A</v>
      </c>
    </row>
    <row r="1362" spans="1:7">
      <c r="A1362" s="193" t="s">
        <v>245</v>
      </c>
      <c r="B1362" s="193"/>
      <c r="C1362" s="193"/>
      <c r="D1362" s="194">
        <f>E1352+E1355+E1358+E1361</f>
        <v>532400</v>
      </c>
      <c r="E1362" s="194"/>
      <c r="G1362" t="e">
        <v>#N/A</v>
      </c>
    </row>
    <row r="1363" spans="1:7">
      <c r="G1363" t="e">
        <v>#N/A</v>
      </c>
    </row>
    <row r="1364" spans="1:7" ht="20.25">
      <c r="A1364" s="183" t="s">
        <v>246</v>
      </c>
      <c r="B1364" s="184"/>
      <c r="C1364" s="184"/>
      <c r="D1364" s="184"/>
      <c r="E1364" s="185"/>
      <c r="G1364" t="e">
        <v>#N/A</v>
      </c>
    </row>
    <row r="1365" spans="1:7">
      <c r="A1365" s="186"/>
      <c r="B1365" s="187"/>
      <c r="C1365" s="188"/>
      <c r="D1365" s="89" t="s">
        <v>229</v>
      </c>
      <c r="E1365" s="104" t="s">
        <v>163</v>
      </c>
      <c r="G1365" t="e">
        <v>#N/A</v>
      </c>
    </row>
    <row r="1366" spans="1:7">
      <c r="A1366" s="190"/>
      <c r="B1366" s="191"/>
      <c r="C1366" s="189"/>
      <c r="D1366" s="90" t="str">
        <f>+G1366</f>
        <v>14.12</v>
      </c>
      <c r="E1366" s="105" t="s">
        <v>163</v>
      </c>
      <c r="G1366" t="s">
        <v>577</v>
      </c>
    </row>
    <row r="1367" spans="1:7" ht="15.75">
      <c r="A1367" s="192" t="s">
        <v>230</v>
      </c>
      <c r="B1367" s="192"/>
      <c r="C1367" s="192"/>
      <c r="D1367" s="192"/>
      <c r="E1367" s="192"/>
      <c r="G1367" t="e">
        <v>#N/A</v>
      </c>
    </row>
    <row r="1368" spans="1:7" ht="25.5">
      <c r="A1368" s="132" t="s">
        <v>387</v>
      </c>
      <c r="B1368" s="135"/>
      <c r="C1368" s="135"/>
      <c r="D1368" s="135"/>
      <c r="E1368" s="136"/>
      <c r="G1368" t="e">
        <v>#N/A</v>
      </c>
    </row>
    <row r="1369" spans="1:7">
      <c r="A1369" s="91" t="s">
        <v>231</v>
      </c>
      <c r="B1369" s="92" t="s">
        <v>163</v>
      </c>
      <c r="C1369" s="92" t="s">
        <v>2</v>
      </c>
      <c r="D1369" s="92" t="s">
        <v>232</v>
      </c>
      <c r="E1369" s="106" t="s">
        <v>233</v>
      </c>
      <c r="G1369" t="e">
        <v>#N/A</v>
      </c>
    </row>
    <row r="1370" spans="1:7">
      <c r="A1370" s="101" t="s">
        <v>474</v>
      </c>
      <c r="B1370" s="94" t="s">
        <v>486</v>
      </c>
      <c r="C1370" s="129">
        <v>6</v>
      </c>
      <c r="D1370" s="96">
        <v>220270.16666666666</v>
      </c>
      <c r="E1370" s="107">
        <f t="shared" ref="E1370" si="44">ROUND(C1370*D1370,0)</f>
        <v>1321621</v>
      </c>
      <c r="G1370" t="e">
        <v>#N/A</v>
      </c>
    </row>
    <row r="1371" spans="1:7">
      <c r="A1371" s="98"/>
      <c r="B1371" s="99">
        <f>+E1371/D1381</f>
        <v>0.73596955041194367</v>
      </c>
      <c r="C1371" s="97"/>
      <c r="D1371" s="98" t="s">
        <v>239</v>
      </c>
      <c r="E1371" s="108">
        <f>SUM(E1370:E1370)</f>
        <v>1321621</v>
      </c>
      <c r="G1371" t="e">
        <v>#N/A</v>
      </c>
    </row>
    <row r="1372" spans="1:7">
      <c r="A1372" s="91" t="s">
        <v>240</v>
      </c>
      <c r="B1372" s="92" t="s">
        <v>163</v>
      </c>
      <c r="C1372" s="92" t="s">
        <v>2</v>
      </c>
      <c r="D1372" s="92" t="s">
        <v>232</v>
      </c>
      <c r="E1372" s="106" t="s">
        <v>233</v>
      </c>
      <c r="G1372" t="e">
        <v>#N/A</v>
      </c>
    </row>
    <row r="1373" spans="1:7">
      <c r="A1373" s="93" t="s">
        <v>292</v>
      </c>
      <c r="B1373" s="94" t="s">
        <v>390</v>
      </c>
      <c r="C1373" s="129">
        <v>1</v>
      </c>
      <c r="D1373" s="96">
        <v>397480</v>
      </c>
      <c r="E1373" s="107">
        <f>ROUND(C1373*D1373,0)</f>
        <v>397480</v>
      </c>
      <c r="G1373" t="e">
        <v>#N/A</v>
      </c>
    </row>
    <row r="1374" spans="1:7">
      <c r="A1374" s="98"/>
      <c r="B1374" s="99">
        <f>+E1374/D1381</f>
        <v>0.22134422568780263</v>
      </c>
      <c r="C1374" s="97"/>
      <c r="D1374" s="98" t="s">
        <v>239</v>
      </c>
      <c r="E1374" s="108">
        <f>+E1373</f>
        <v>397480</v>
      </c>
      <c r="G1374" t="e">
        <v>#N/A</v>
      </c>
    </row>
    <row r="1375" spans="1:7">
      <c r="A1375" s="91" t="s">
        <v>248</v>
      </c>
      <c r="B1375" s="92" t="s">
        <v>163</v>
      </c>
      <c r="C1375" s="92" t="s">
        <v>2</v>
      </c>
      <c r="D1375" s="92" t="s">
        <v>232</v>
      </c>
      <c r="E1375" s="106" t="s">
        <v>233</v>
      </c>
      <c r="G1375" t="e">
        <v>#N/A</v>
      </c>
    </row>
    <row r="1376" spans="1:7">
      <c r="A1376" s="93" t="s">
        <v>243</v>
      </c>
      <c r="B1376" s="94" t="s">
        <v>244</v>
      </c>
      <c r="C1376" s="129">
        <v>0.05</v>
      </c>
      <c r="D1376" s="96">
        <v>1321621</v>
      </c>
      <c r="E1376" s="107">
        <f>ROUND(C1376*D1376,0)</f>
        <v>66081</v>
      </c>
      <c r="G1376" t="e">
        <v>#N/A</v>
      </c>
    </row>
    <row r="1377" spans="1:7">
      <c r="A1377" s="98"/>
      <c r="B1377" s="99">
        <f>+E1377/D1381</f>
        <v>3.6798449677155294E-2</v>
      </c>
      <c r="C1377" s="97"/>
      <c r="D1377" s="98" t="s">
        <v>239</v>
      </c>
      <c r="E1377" s="108">
        <f>SUM(E1376:E1376)</f>
        <v>66081</v>
      </c>
      <c r="G1377" t="e">
        <v>#N/A</v>
      </c>
    </row>
    <row r="1378" spans="1:7">
      <c r="A1378" s="91" t="s">
        <v>249</v>
      </c>
      <c r="B1378" s="92" t="s">
        <v>163</v>
      </c>
      <c r="C1378" s="92" t="s">
        <v>2</v>
      </c>
      <c r="D1378" s="92" t="s">
        <v>232</v>
      </c>
      <c r="E1378" s="106" t="s">
        <v>233</v>
      </c>
      <c r="G1378" t="e">
        <v>#N/A</v>
      </c>
    </row>
    <row r="1379" spans="1:7">
      <c r="A1379" s="93" t="s">
        <v>247</v>
      </c>
      <c r="B1379" s="94" t="s">
        <v>209</v>
      </c>
      <c r="C1379" s="129">
        <v>8.0000000000000002E-3</v>
      </c>
      <c r="D1379" s="96">
        <v>1321621</v>
      </c>
      <c r="E1379" s="107">
        <f>ROUND(C1379*D1379,0)</f>
        <v>10573</v>
      </c>
      <c r="G1379" t="e">
        <v>#N/A</v>
      </c>
    </row>
    <row r="1380" spans="1:7">
      <c r="A1380" s="98"/>
      <c r="B1380" s="99">
        <f>+E1380/D1381</f>
        <v>5.8877742230983628E-3</v>
      </c>
      <c r="C1380" s="97"/>
      <c r="D1380" s="98" t="s">
        <v>239</v>
      </c>
      <c r="E1380" s="108">
        <f>SUM(E1379:E1379)</f>
        <v>10573</v>
      </c>
      <c r="G1380" t="e">
        <v>#N/A</v>
      </c>
    </row>
    <row r="1381" spans="1:7">
      <c r="A1381" s="193" t="s">
        <v>245</v>
      </c>
      <c r="B1381" s="193"/>
      <c r="C1381" s="193"/>
      <c r="D1381" s="194">
        <v>1795755</v>
      </c>
      <c r="E1381" s="194"/>
      <c r="G1381" t="e">
        <v>#N/A</v>
      </c>
    </row>
    <row r="1382" spans="1:7">
      <c r="G1382" t="e">
        <v>#N/A</v>
      </c>
    </row>
    <row r="1383" spans="1:7" ht="20.25">
      <c r="A1383" s="183" t="s">
        <v>246</v>
      </c>
      <c r="B1383" s="184"/>
      <c r="C1383" s="184"/>
      <c r="D1383" s="184"/>
      <c r="E1383" s="185"/>
      <c r="G1383" t="e">
        <v>#N/A</v>
      </c>
    </row>
    <row r="1384" spans="1:7">
      <c r="A1384" s="186"/>
      <c r="B1384" s="187"/>
      <c r="C1384" s="188"/>
      <c r="D1384" s="89" t="s">
        <v>229</v>
      </c>
      <c r="E1384" s="104" t="s">
        <v>163</v>
      </c>
      <c r="G1384" t="e">
        <v>#N/A</v>
      </c>
    </row>
    <row r="1385" spans="1:7">
      <c r="A1385" s="190"/>
      <c r="B1385" s="191"/>
      <c r="C1385" s="189"/>
      <c r="D1385" s="90" t="str">
        <f>+G1385</f>
        <v>14.13</v>
      </c>
      <c r="E1385" s="105" t="s">
        <v>163</v>
      </c>
      <c r="G1385" t="s">
        <v>578</v>
      </c>
    </row>
    <row r="1386" spans="1:7" ht="15.75">
      <c r="A1386" s="192" t="s">
        <v>230</v>
      </c>
      <c r="B1386" s="192"/>
      <c r="C1386" s="192"/>
      <c r="D1386" s="192"/>
      <c r="E1386" s="192"/>
      <c r="G1386" t="e">
        <v>#N/A</v>
      </c>
    </row>
    <row r="1387" spans="1:7" ht="38.25">
      <c r="A1387" s="132" t="s">
        <v>388</v>
      </c>
      <c r="B1387" s="135"/>
      <c r="C1387" s="135"/>
      <c r="D1387" s="135"/>
      <c r="E1387" s="136"/>
      <c r="G1387" t="e">
        <v>#N/A</v>
      </c>
    </row>
    <row r="1388" spans="1:7">
      <c r="A1388" s="91" t="s">
        <v>231</v>
      </c>
      <c r="B1388" s="92" t="s">
        <v>163</v>
      </c>
      <c r="C1388" s="92" t="s">
        <v>2</v>
      </c>
      <c r="D1388" s="92" t="s">
        <v>232</v>
      </c>
      <c r="E1388" s="106" t="s">
        <v>233</v>
      </c>
      <c r="G1388" t="e">
        <v>#N/A</v>
      </c>
    </row>
    <row r="1389" spans="1:7">
      <c r="A1389" s="101" t="s">
        <v>482</v>
      </c>
      <c r="B1389" s="94" t="s">
        <v>464</v>
      </c>
      <c r="C1389" s="129">
        <v>3</v>
      </c>
      <c r="D1389" s="96">
        <v>62496.814437633366</v>
      </c>
      <c r="E1389" s="107">
        <f>ROUND(C1389*D1389,0)</f>
        <v>187490</v>
      </c>
      <c r="G1389" t="e">
        <v>#N/A</v>
      </c>
    </row>
    <row r="1390" spans="1:7">
      <c r="A1390" s="93" t="s">
        <v>483</v>
      </c>
      <c r="B1390" s="94" t="s">
        <v>464</v>
      </c>
      <c r="C1390" s="129">
        <v>1</v>
      </c>
      <c r="D1390" s="96">
        <v>9867.9180690999983</v>
      </c>
      <c r="E1390" s="107">
        <f t="shared" ref="E1390" si="45">ROUND(C1390*D1390,0)</f>
        <v>9868</v>
      </c>
      <c r="G1390" t="e">
        <v>#N/A</v>
      </c>
    </row>
    <row r="1391" spans="1:7">
      <c r="A1391" s="98"/>
      <c r="B1391" s="99">
        <f>+E1391/D1401</f>
        <v>0.66263316758382884</v>
      </c>
      <c r="C1391" s="97"/>
      <c r="D1391" s="98" t="s">
        <v>239</v>
      </c>
      <c r="E1391" s="108">
        <f>SUM(E1389:E1390)</f>
        <v>197358</v>
      </c>
      <c r="G1391" t="e">
        <v>#N/A</v>
      </c>
    </row>
    <row r="1392" spans="1:7">
      <c r="A1392" s="91" t="s">
        <v>240</v>
      </c>
      <c r="B1392" s="92" t="s">
        <v>163</v>
      </c>
      <c r="C1392" s="92" t="s">
        <v>2</v>
      </c>
      <c r="D1392" s="92" t="s">
        <v>232</v>
      </c>
      <c r="E1392" s="106" t="s">
        <v>233</v>
      </c>
      <c r="G1392" t="e">
        <v>#N/A</v>
      </c>
    </row>
    <row r="1393" spans="1:7">
      <c r="A1393" s="93" t="s">
        <v>292</v>
      </c>
      <c r="B1393" s="94" t="s">
        <v>390</v>
      </c>
      <c r="C1393" s="129">
        <v>1</v>
      </c>
      <c r="D1393" s="96">
        <v>89033.847240000003</v>
      </c>
      <c r="E1393" s="107">
        <f>ROUND(C1393*D1393,0)</f>
        <v>89034</v>
      </c>
      <c r="G1393" t="e">
        <v>#N/A</v>
      </c>
    </row>
    <row r="1394" spans="1:7">
      <c r="A1394" s="98"/>
      <c r="B1394" s="99">
        <f>+E1394/D1401</f>
        <v>0.29893331632190545</v>
      </c>
      <c r="C1394" s="97"/>
      <c r="D1394" s="98" t="s">
        <v>239</v>
      </c>
      <c r="E1394" s="108">
        <f>+E1393</f>
        <v>89034</v>
      </c>
      <c r="G1394" t="e">
        <v>#N/A</v>
      </c>
    </row>
    <row r="1395" spans="1:7">
      <c r="A1395" s="91" t="s">
        <v>248</v>
      </c>
      <c r="B1395" s="92" t="s">
        <v>163</v>
      </c>
      <c r="C1395" s="92" t="s">
        <v>2</v>
      </c>
      <c r="D1395" s="92" t="s">
        <v>232</v>
      </c>
      <c r="E1395" s="106" t="s">
        <v>233</v>
      </c>
      <c r="G1395" t="e">
        <v>#N/A</v>
      </c>
    </row>
    <row r="1396" spans="1:7">
      <c r="A1396" s="93" t="s">
        <v>243</v>
      </c>
      <c r="B1396" s="94" t="s">
        <v>244</v>
      </c>
      <c r="C1396" s="129">
        <v>0.05</v>
      </c>
      <c r="D1396" s="96">
        <v>197358</v>
      </c>
      <c r="E1396" s="107">
        <f>ROUND(C1396*D1396,0)</f>
        <v>9868</v>
      </c>
      <c r="G1396" t="e">
        <v>#N/A</v>
      </c>
    </row>
    <row r="1397" spans="1:7">
      <c r="A1397" s="98"/>
      <c r="B1397" s="99">
        <f>+E1397/D1401</f>
        <v>3.3131994131057385E-2</v>
      </c>
      <c r="C1397" s="97"/>
      <c r="D1397" s="98" t="s">
        <v>239</v>
      </c>
      <c r="E1397" s="108">
        <f>SUM(E1396:E1396)</f>
        <v>9868</v>
      </c>
      <c r="G1397" t="e">
        <v>#N/A</v>
      </c>
    </row>
    <row r="1398" spans="1:7">
      <c r="A1398" s="91" t="s">
        <v>249</v>
      </c>
      <c r="B1398" s="92" t="s">
        <v>163</v>
      </c>
      <c r="C1398" s="92" t="s">
        <v>2</v>
      </c>
      <c r="D1398" s="92" t="s">
        <v>232</v>
      </c>
      <c r="E1398" s="106" t="s">
        <v>233</v>
      </c>
      <c r="G1398" t="e">
        <v>#N/A</v>
      </c>
    </row>
    <row r="1399" spans="1:7">
      <c r="A1399" s="93" t="s">
        <v>247</v>
      </c>
      <c r="B1399" s="94" t="s">
        <v>209</v>
      </c>
      <c r="C1399" s="129">
        <v>8.0000000000000002E-3</v>
      </c>
      <c r="D1399" s="96">
        <v>197358</v>
      </c>
      <c r="E1399" s="107">
        <f>ROUND(C1399*D1399,0)</f>
        <v>1579</v>
      </c>
      <c r="G1399" t="e">
        <v>#N/A</v>
      </c>
    </row>
    <row r="1400" spans="1:7">
      <c r="A1400" s="98"/>
      <c r="B1400" s="99">
        <f>+E1400/D1401</f>
        <v>5.3015219632083109E-3</v>
      </c>
      <c r="C1400" s="97"/>
      <c r="D1400" s="98" t="s">
        <v>239</v>
      </c>
      <c r="E1400" s="108">
        <f>SUM(E1399:E1399)</f>
        <v>1579</v>
      </c>
      <c r="G1400" t="e">
        <v>#N/A</v>
      </c>
    </row>
    <row r="1401" spans="1:7">
      <c r="A1401" s="193" t="s">
        <v>245</v>
      </c>
      <c r="B1401" s="193"/>
      <c r="C1401" s="193"/>
      <c r="D1401" s="194">
        <v>297839</v>
      </c>
      <c r="E1401" s="194"/>
      <c r="G1401" t="e">
        <v>#N/A</v>
      </c>
    </row>
    <row r="1402" spans="1:7">
      <c r="G1402" t="e">
        <v>#N/A</v>
      </c>
    </row>
    <row r="1403" spans="1:7" ht="20.25">
      <c r="A1403" s="183" t="s">
        <v>246</v>
      </c>
      <c r="B1403" s="184"/>
      <c r="C1403" s="184"/>
      <c r="D1403" s="184"/>
      <c r="E1403" s="185"/>
      <c r="G1403" t="e">
        <v>#N/A</v>
      </c>
    </row>
    <row r="1404" spans="1:7">
      <c r="A1404" s="186"/>
      <c r="B1404" s="187"/>
      <c r="C1404" s="188"/>
      <c r="D1404" s="89" t="s">
        <v>229</v>
      </c>
      <c r="E1404" s="104" t="s">
        <v>163</v>
      </c>
      <c r="G1404" t="e">
        <v>#N/A</v>
      </c>
    </row>
    <row r="1405" spans="1:7">
      <c r="A1405" s="190"/>
      <c r="B1405" s="191"/>
      <c r="C1405" s="189"/>
      <c r="D1405" s="90" t="str">
        <f>+G1405</f>
        <v>14.14</v>
      </c>
      <c r="E1405" s="105" t="s">
        <v>163</v>
      </c>
      <c r="G1405" t="s">
        <v>579</v>
      </c>
    </row>
    <row r="1406" spans="1:7" ht="15.75">
      <c r="A1406" s="192" t="s">
        <v>230</v>
      </c>
      <c r="B1406" s="192"/>
      <c r="C1406" s="192"/>
      <c r="D1406" s="192"/>
      <c r="E1406" s="192"/>
      <c r="G1406" t="e">
        <v>#N/A</v>
      </c>
    </row>
    <row r="1407" spans="1:7" ht="51">
      <c r="A1407" s="132" t="s">
        <v>389</v>
      </c>
      <c r="B1407" s="135"/>
      <c r="C1407" s="135"/>
      <c r="D1407" s="135"/>
      <c r="E1407" s="136"/>
      <c r="G1407" t="e">
        <v>#N/A</v>
      </c>
    </row>
    <row r="1408" spans="1:7">
      <c r="A1408" s="91" t="s">
        <v>231</v>
      </c>
      <c r="B1408" s="92" t="s">
        <v>163</v>
      </c>
      <c r="C1408" s="92" t="s">
        <v>2</v>
      </c>
      <c r="D1408" s="92" t="s">
        <v>232</v>
      </c>
      <c r="E1408" s="106" t="s">
        <v>233</v>
      </c>
      <c r="G1408" t="e">
        <v>#N/A</v>
      </c>
    </row>
    <row r="1409" spans="1:7">
      <c r="A1409" s="93" t="s">
        <v>231</v>
      </c>
      <c r="B1409" s="94" t="s">
        <v>390</v>
      </c>
      <c r="C1409" s="129">
        <v>1</v>
      </c>
      <c r="D1409" s="128">
        <v>1143300</v>
      </c>
      <c r="E1409" s="107">
        <f>ROUND(C1409*D1409,0)</f>
        <v>1143300</v>
      </c>
      <c r="G1409" t="e">
        <v>#N/A</v>
      </c>
    </row>
    <row r="1410" spans="1:7">
      <c r="A1410" s="98"/>
      <c r="B1410" s="99">
        <f>+E1410/D1420</f>
        <v>0.77506662264702231</v>
      </c>
      <c r="C1410" s="97"/>
      <c r="D1410" s="98" t="s">
        <v>239</v>
      </c>
      <c r="E1410" s="108">
        <f>SUM(E1409:E1409)</f>
        <v>1143300</v>
      </c>
      <c r="G1410" t="e">
        <v>#N/A</v>
      </c>
    </row>
    <row r="1411" spans="1:7">
      <c r="A1411" s="91" t="s">
        <v>240</v>
      </c>
      <c r="B1411" s="92" t="s">
        <v>163</v>
      </c>
      <c r="C1411" s="92" t="s">
        <v>2</v>
      </c>
      <c r="D1411" s="92" t="s">
        <v>232</v>
      </c>
      <c r="E1411" s="106" t="s">
        <v>233</v>
      </c>
      <c r="G1411" t="e">
        <v>#N/A</v>
      </c>
    </row>
    <row r="1412" spans="1:7">
      <c r="A1412" s="93" t="s">
        <v>292</v>
      </c>
      <c r="B1412" s="94" t="s">
        <v>390</v>
      </c>
      <c r="C1412" s="129">
        <v>1</v>
      </c>
      <c r="D1412" s="128">
        <v>294000</v>
      </c>
      <c r="E1412" s="107">
        <f>ROUND(C1412*D1412,0)</f>
        <v>294000</v>
      </c>
      <c r="G1412" t="e">
        <v>#N/A</v>
      </c>
    </row>
    <row r="1413" spans="1:7">
      <c r="A1413" s="98"/>
      <c r="B1413" s="99">
        <f>+E1413/D1420</f>
        <v>0.19930865657152502</v>
      </c>
      <c r="C1413" s="97"/>
      <c r="D1413" s="98" t="s">
        <v>239</v>
      </c>
      <c r="E1413" s="108">
        <f>+E1412</f>
        <v>294000</v>
      </c>
      <c r="G1413" t="e">
        <v>#N/A</v>
      </c>
    </row>
    <row r="1414" spans="1:7">
      <c r="A1414" s="91" t="s">
        <v>248</v>
      </c>
      <c r="B1414" s="92" t="s">
        <v>163</v>
      </c>
      <c r="C1414" s="92" t="s">
        <v>2</v>
      </c>
      <c r="D1414" s="92" t="s">
        <v>232</v>
      </c>
      <c r="E1414" s="106" t="s">
        <v>233</v>
      </c>
      <c r="G1414" t="e">
        <v>#N/A</v>
      </c>
    </row>
    <row r="1415" spans="1:7">
      <c r="A1415" s="93" t="s">
        <v>243</v>
      </c>
      <c r="B1415" s="94" t="s">
        <v>244</v>
      </c>
      <c r="C1415" s="129">
        <v>0.05</v>
      </c>
      <c r="D1415" s="96">
        <v>651700</v>
      </c>
      <c r="E1415" s="107">
        <f>ROUND(C1415*D1415,0)</f>
        <v>32585</v>
      </c>
      <c r="G1415" t="e">
        <v>#N/A</v>
      </c>
    </row>
    <row r="1416" spans="1:7">
      <c r="A1416" s="98"/>
      <c r="B1416" s="99">
        <f>+E1416/D1420</f>
        <v>2.2090042770010691E-2</v>
      </c>
      <c r="C1416" s="97"/>
      <c r="D1416" s="98" t="s">
        <v>239</v>
      </c>
      <c r="E1416" s="108">
        <f>SUM(E1415:E1415)</f>
        <v>32585</v>
      </c>
      <c r="G1416" t="e">
        <v>#N/A</v>
      </c>
    </row>
    <row r="1417" spans="1:7">
      <c r="A1417" s="91" t="s">
        <v>249</v>
      </c>
      <c r="B1417" s="92" t="s">
        <v>163</v>
      </c>
      <c r="C1417" s="92" t="s">
        <v>2</v>
      </c>
      <c r="D1417" s="92" t="s">
        <v>232</v>
      </c>
      <c r="E1417" s="106" t="s">
        <v>233</v>
      </c>
      <c r="G1417" t="e">
        <v>#N/A</v>
      </c>
    </row>
    <row r="1418" spans="1:7">
      <c r="A1418" s="93" t="s">
        <v>247</v>
      </c>
      <c r="B1418" s="94" t="s">
        <v>209</v>
      </c>
      <c r="C1418" s="129">
        <v>8.0000000000000002E-3</v>
      </c>
      <c r="D1418" s="96">
        <v>651700</v>
      </c>
      <c r="E1418" s="107">
        <f>ROUND(C1418*D1418,0)</f>
        <v>5214</v>
      </c>
      <c r="G1418" t="e">
        <v>#N/A</v>
      </c>
    </row>
    <row r="1419" spans="1:7">
      <c r="A1419" s="98"/>
      <c r="B1419" s="99">
        <f>+E1419/D1420</f>
        <v>3.534678011441944E-3</v>
      </c>
      <c r="C1419" s="97"/>
      <c r="D1419" s="98" t="s">
        <v>239</v>
      </c>
      <c r="E1419" s="108">
        <f>SUM(E1418:E1418)</f>
        <v>5214</v>
      </c>
      <c r="G1419" t="e">
        <v>#N/A</v>
      </c>
    </row>
    <row r="1420" spans="1:7">
      <c r="A1420" s="193" t="s">
        <v>245</v>
      </c>
      <c r="B1420" s="193"/>
      <c r="C1420" s="193"/>
      <c r="D1420" s="194">
        <f>E1410+E1413+E1416+E1419</f>
        <v>1475099</v>
      </c>
      <c r="E1420" s="194"/>
      <c r="G1420" t="e">
        <v>#N/A</v>
      </c>
    </row>
    <row r="1421" spans="1:7">
      <c r="G1421" t="e">
        <v>#N/A</v>
      </c>
    </row>
    <row r="1422" spans="1:7" ht="20.25">
      <c r="A1422" s="183" t="s">
        <v>246</v>
      </c>
      <c r="B1422" s="184"/>
      <c r="C1422" s="184"/>
      <c r="D1422" s="184"/>
      <c r="E1422" s="185"/>
      <c r="G1422" t="e">
        <v>#N/A</v>
      </c>
    </row>
    <row r="1423" spans="1:7">
      <c r="A1423" s="186"/>
      <c r="B1423" s="187"/>
      <c r="C1423" s="188"/>
      <c r="D1423" s="89" t="s">
        <v>229</v>
      </c>
      <c r="E1423" s="104" t="s">
        <v>163</v>
      </c>
      <c r="G1423" t="e">
        <v>#N/A</v>
      </c>
    </row>
    <row r="1424" spans="1:7">
      <c r="A1424" s="190"/>
      <c r="B1424" s="191"/>
      <c r="C1424" s="189"/>
      <c r="D1424" s="90" t="str">
        <f>+G1424</f>
        <v>15.1</v>
      </c>
      <c r="E1424" s="105" t="s">
        <v>163</v>
      </c>
      <c r="G1424" t="s">
        <v>580</v>
      </c>
    </row>
    <row r="1425" spans="1:7" ht="15.75">
      <c r="A1425" s="192" t="s">
        <v>230</v>
      </c>
      <c r="B1425" s="192"/>
      <c r="C1425" s="192"/>
      <c r="D1425" s="192"/>
      <c r="E1425" s="192"/>
      <c r="G1425" t="e">
        <v>#N/A</v>
      </c>
    </row>
    <row r="1426" spans="1:7" ht="112.5" customHeight="1">
      <c r="A1426" s="132" t="s">
        <v>394</v>
      </c>
      <c r="B1426" s="135"/>
      <c r="C1426" s="135"/>
      <c r="D1426" s="135"/>
      <c r="E1426" s="136"/>
      <c r="G1426" t="e">
        <v>#N/A</v>
      </c>
    </row>
    <row r="1427" spans="1:7">
      <c r="A1427" s="91" t="s">
        <v>231</v>
      </c>
      <c r="B1427" s="92" t="s">
        <v>163</v>
      </c>
      <c r="C1427" s="92" t="s">
        <v>2</v>
      </c>
      <c r="D1427" s="92" t="s">
        <v>232</v>
      </c>
      <c r="E1427" s="106" t="s">
        <v>233</v>
      </c>
      <c r="G1427" t="e">
        <v>#N/A</v>
      </c>
    </row>
    <row r="1428" spans="1:7">
      <c r="A1428" s="93" t="s">
        <v>487</v>
      </c>
      <c r="B1428" s="94" t="s">
        <v>390</v>
      </c>
      <c r="C1428" s="129">
        <v>1</v>
      </c>
      <c r="D1428" s="96">
        <v>44543385.972499996</v>
      </c>
      <c r="E1428" s="107">
        <f>ROUND(C1428*D1428,0)</f>
        <v>44543386</v>
      </c>
      <c r="G1428" t="e">
        <v>#N/A</v>
      </c>
    </row>
    <row r="1429" spans="1:7">
      <c r="A1429" s="98"/>
      <c r="B1429" s="99">
        <f>+E1429/D1439</f>
        <v>0.95691601549836902</v>
      </c>
      <c r="C1429" s="97"/>
      <c r="D1429" s="98" t="s">
        <v>239</v>
      </c>
      <c r="E1429" s="108">
        <f>SUM(E1428:E1428)</f>
        <v>44543386</v>
      </c>
      <c r="G1429" t="e">
        <v>#N/A</v>
      </c>
    </row>
    <row r="1430" spans="1:7">
      <c r="A1430" s="91" t="s">
        <v>240</v>
      </c>
      <c r="B1430" s="92" t="s">
        <v>163</v>
      </c>
      <c r="C1430" s="92" t="s">
        <v>2</v>
      </c>
      <c r="D1430" s="92" t="s">
        <v>232</v>
      </c>
      <c r="E1430" s="106" t="s">
        <v>233</v>
      </c>
      <c r="G1430" t="e">
        <v>#N/A</v>
      </c>
    </row>
    <row r="1431" spans="1:7">
      <c r="A1431" s="93" t="s">
        <v>292</v>
      </c>
      <c r="B1431" s="94" t="s">
        <v>390</v>
      </c>
      <c r="C1431" s="129">
        <v>1</v>
      </c>
      <c r="D1431" s="96">
        <v>890066.45000000007</v>
      </c>
      <c r="E1431" s="107">
        <f>ROUND(C1431*D1431,0)</f>
        <v>890066</v>
      </c>
      <c r="G1431" t="e">
        <v>#N/A</v>
      </c>
    </row>
    <row r="1432" spans="1:7">
      <c r="A1432" s="98"/>
      <c r="B1432" s="99">
        <f>+E1432/D1439</f>
        <v>1.9121097131021232E-2</v>
      </c>
      <c r="C1432" s="97"/>
      <c r="D1432" s="98" t="s">
        <v>239</v>
      </c>
      <c r="E1432" s="108">
        <f>+E1431</f>
        <v>890066</v>
      </c>
      <c r="G1432" t="e">
        <v>#N/A</v>
      </c>
    </row>
    <row r="1433" spans="1:7">
      <c r="A1433" s="91" t="s">
        <v>248</v>
      </c>
      <c r="B1433" s="92" t="s">
        <v>163</v>
      </c>
      <c r="C1433" s="92" t="s">
        <v>2</v>
      </c>
      <c r="D1433" s="92" t="s">
        <v>232</v>
      </c>
      <c r="E1433" s="106" t="s">
        <v>233</v>
      </c>
      <c r="G1433" t="e">
        <v>#N/A</v>
      </c>
    </row>
    <row r="1434" spans="1:7">
      <c r="A1434" s="93" t="s">
        <v>243</v>
      </c>
      <c r="B1434" s="94" t="s">
        <v>244</v>
      </c>
      <c r="C1434" s="141">
        <v>2.5000000000000001E-2</v>
      </c>
      <c r="D1434" s="96">
        <v>33801386</v>
      </c>
      <c r="E1434" s="107">
        <f>ROUND(C1434*D1434,0)</f>
        <v>845035</v>
      </c>
      <c r="G1434" t="e">
        <v>#N/A</v>
      </c>
    </row>
    <row r="1435" spans="1:7">
      <c r="A1435" s="98"/>
      <c r="B1435" s="99">
        <f>+E1435/D1439</f>
        <v>1.8153705808459739E-2</v>
      </c>
      <c r="C1435" s="97"/>
      <c r="D1435" s="98" t="s">
        <v>239</v>
      </c>
      <c r="E1435" s="108">
        <f>SUM(E1434:E1434)</f>
        <v>845035</v>
      </c>
      <c r="G1435" t="e">
        <v>#N/A</v>
      </c>
    </row>
    <row r="1436" spans="1:7">
      <c r="A1436" s="91" t="s">
        <v>249</v>
      </c>
      <c r="B1436" s="92" t="s">
        <v>163</v>
      </c>
      <c r="C1436" s="92" t="s">
        <v>2</v>
      </c>
      <c r="D1436" s="92" t="s">
        <v>232</v>
      </c>
      <c r="E1436" s="106" t="s">
        <v>233</v>
      </c>
      <c r="G1436" t="e">
        <v>#N/A</v>
      </c>
    </row>
    <row r="1437" spans="1:7">
      <c r="A1437" s="93" t="s">
        <v>247</v>
      </c>
      <c r="B1437" s="94" t="s">
        <v>209</v>
      </c>
      <c r="C1437" s="139">
        <v>8.0000000000000002E-3</v>
      </c>
      <c r="D1437" s="96">
        <v>33801386</v>
      </c>
      <c r="E1437" s="107">
        <f>ROUND(C1437*D1437,0)</f>
        <v>270411</v>
      </c>
      <c r="G1437" t="e">
        <v>#N/A</v>
      </c>
    </row>
    <row r="1438" spans="1:7">
      <c r="A1438" s="98"/>
      <c r="B1438" s="99">
        <f>+E1438/D1439</f>
        <v>5.8091815621499785E-3</v>
      </c>
      <c r="C1438" s="97"/>
      <c r="D1438" s="98" t="s">
        <v>239</v>
      </c>
      <c r="E1438" s="108">
        <f>SUM(E1437:E1437)</f>
        <v>270411</v>
      </c>
      <c r="G1438" t="e">
        <v>#N/A</v>
      </c>
    </row>
    <row r="1439" spans="1:7">
      <c r="A1439" s="193" t="s">
        <v>245</v>
      </c>
      <c r="B1439" s="193"/>
      <c r="C1439" s="193"/>
      <c r="D1439" s="194">
        <f>E1429+E1432+E1435+E1438</f>
        <v>46548898</v>
      </c>
      <c r="E1439" s="194"/>
      <c r="G1439" t="e">
        <v>#N/A</v>
      </c>
    </row>
    <row r="1440" spans="1:7">
      <c r="G1440" t="e">
        <v>#N/A</v>
      </c>
    </row>
    <row r="1441" spans="1:7" ht="20.25">
      <c r="A1441" s="183" t="s">
        <v>246</v>
      </c>
      <c r="B1441" s="184"/>
      <c r="C1441" s="184"/>
      <c r="D1441" s="184"/>
      <c r="E1441" s="185"/>
      <c r="G1441" t="e">
        <v>#N/A</v>
      </c>
    </row>
    <row r="1442" spans="1:7">
      <c r="A1442" s="186"/>
      <c r="B1442" s="187"/>
      <c r="C1442" s="188"/>
      <c r="D1442" s="89" t="s">
        <v>229</v>
      </c>
      <c r="E1442" s="104" t="s">
        <v>163</v>
      </c>
      <c r="G1442" t="e">
        <v>#N/A</v>
      </c>
    </row>
    <row r="1443" spans="1:7">
      <c r="A1443" s="190"/>
      <c r="B1443" s="191"/>
      <c r="C1443" s="189"/>
      <c r="D1443" s="90" t="str">
        <f>+G1443</f>
        <v>15.2</v>
      </c>
      <c r="E1443" s="105" t="s">
        <v>163</v>
      </c>
      <c r="G1443" t="s">
        <v>581</v>
      </c>
    </row>
    <row r="1444" spans="1:7" ht="15.75">
      <c r="A1444" s="192" t="s">
        <v>230</v>
      </c>
      <c r="B1444" s="192"/>
      <c r="C1444" s="192"/>
      <c r="D1444" s="192"/>
      <c r="E1444" s="192"/>
      <c r="G1444" t="e">
        <v>#N/A</v>
      </c>
    </row>
    <row r="1445" spans="1:7" ht="51">
      <c r="A1445" s="132" t="s">
        <v>392</v>
      </c>
      <c r="B1445" s="135"/>
      <c r="C1445" s="135"/>
      <c r="D1445" s="135"/>
      <c r="E1445" s="136"/>
      <c r="G1445" t="e">
        <v>#N/A</v>
      </c>
    </row>
    <row r="1446" spans="1:7">
      <c r="A1446" s="91" t="s">
        <v>231</v>
      </c>
      <c r="B1446" s="92" t="s">
        <v>163</v>
      </c>
      <c r="C1446" s="92" t="s">
        <v>2</v>
      </c>
      <c r="D1446" s="92" t="s">
        <v>232</v>
      </c>
      <c r="E1446" s="106" t="s">
        <v>233</v>
      </c>
      <c r="G1446" t="e">
        <v>#N/A</v>
      </c>
    </row>
    <row r="1447" spans="1:7">
      <c r="A1447" s="93" t="s">
        <v>488</v>
      </c>
      <c r="B1447" s="94" t="s">
        <v>390</v>
      </c>
      <c r="C1447" s="129">
        <v>1</v>
      </c>
      <c r="D1447" s="96">
        <v>17175750</v>
      </c>
      <c r="E1447" s="107">
        <f>ROUND(C1447*D1447,0)</f>
        <v>17175750</v>
      </c>
      <c r="G1447" t="e">
        <v>#N/A</v>
      </c>
    </row>
    <row r="1448" spans="1:7">
      <c r="A1448" s="98"/>
      <c r="B1448" s="99">
        <f>+E1448/D1458</f>
        <v>0.92148121140275563</v>
      </c>
      <c r="C1448" s="97"/>
      <c r="D1448" s="98" t="s">
        <v>239</v>
      </c>
      <c r="E1448" s="108">
        <f>SUM(E1447:E1447)</f>
        <v>17175750</v>
      </c>
      <c r="G1448" t="e">
        <v>#N/A</v>
      </c>
    </row>
    <row r="1449" spans="1:7">
      <c r="A1449" s="91" t="s">
        <v>240</v>
      </c>
      <c r="B1449" s="92" t="s">
        <v>163</v>
      </c>
      <c r="C1449" s="92" t="s">
        <v>2</v>
      </c>
      <c r="D1449" s="92" t="s">
        <v>232</v>
      </c>
      <c r="E1449" s="106" t="s">
        <v>233</v>
      </c>
      <c r="G1449" t="e">
        <v>#N/A</v>
      </c>
    </row>
    <row r="1450" spans="1:7">
      <c r="A1450" s="93" t="s">
        <v>292</v>
      </c>
      <c r="B1450" s="94" t="s">
        <v>390</v>
      </c>
      <c r="C1450" s="129">
        <v>1</v>
      </c>
      <c r="D1450" s="96">
        <v>715000</v>
      </c>
      <c r="E1450" s="107">
        <f>ROUND(C1450*D1450,0)</f>
        <v>715000</v>
      </c>
      <c r="G1450" t="e">
        <v>#N/A</v>
      </c>
    </row>
    <row r="1451" spans="1:7">
      <c r="A1451" s="98"/>
      <c r="B1451" s="99">
        <f>+E1451/D1458</f>
        <v>3.8359842577644077E-2</v>
      </c>
      <c r="C1451" s="97"/>
      <c r="D1451" s="98" t="s">
        <v>239</v>
      </c>
      <c r="E1451" s="108">
        <f>+E1450</f>
        <v>715000</v>
      </c>
      <c r="G1451" t="e">
        <v>#N/A</v>
      </c>
    </row>
    <row r="1452" spans="1:7">
      <c r="A1452" s="91" t="s">
        <v>248</v>
      </c>
      <c r="B1452" s="92" t="s">
        <v>163</v>
      </c>
      <c r="C1452" s="92" t="s">
        <v>2</v>
      </c>
      <c r="D1452" s="92" t="s">
        <v>232</v>
      </c>
      <c r="E1452" s="106" t="s">
        <v>233</v>
      </c>
      <c r="G1452" t="e">
        <v>#N/A</v>
      </c>
    </row>
    <row r="1453" spans="1:7">
      <c r="A1453" s="93" t="s">
        <v>243</v>
      </c>
      <c r="B1453" s="94" t="s">
        <v>244</v>
      </c>
      <c r="C1453" s="129">
        <v>0.05</v>
      </c>
      <c r="D1453" s="96">
        <v>12905750</v>
      </c>
      <c r="E1453" s="107">
        <f>ROUND(C1453*D1453,0)</f>
        <v>645288</v>
      </c>
      <c r="G1453" t="e">
        <v>#N/A</v>
      </c>
    </row>
    <row r="1454" spans="1:7">
      <c r="A1454" s="98"/>
      <c r="B1454" s="99">
        <f>+E1454/D1458</f>
        <v>3.4619784751388522E-2</v>
      </c>
      <c r="C1454" s="97"/>
      <c r="D1454" s="98" t="s">
        <v>239</v>
      </c>
      <c r="E1454" s="108">
        <f>SUM(E1453:E1453)</f>
        <v>645288</v>
      </c>
      <c r="G1454" t="e">
        <v>#N/A</v>
      </c>
    </row>
    <row r="1455" spans="1:7">
      <c r="A1455" s="91" t="s">
        <v>249</v>
      </c>
      <c r="B1455" s="92" t="s">
        <v>163</v>
      </c>
      <c r="C1455" s="92" t="s">
        <v>2</v>
      </c>
      <c r="D1455" s="92" t="s">
        <v>232</v>
      </c>
      <c r="E1455" s="106" t="s">
        <v>233</v>
      </c>
      <c r="G1455" t="e">
        <v>#N/A</v>
      </c>
    </row>
    <row r="1456" spans="1:7">
      <c r="A1456" s="93" t="s">
        <v>247</v>
      </c>
      <c r="B1456" s="94" t="s">
        <v>209</v>
      </c>
      <c r="C1456" s="139">
        <v>8.0000000000000002E-3</v>
      </c>
      <c r="D1456" s="96">
        <v>12905750</v>
      </c>
      <c r="E1456" s="107">
        <f>ROUND(C1456*D1456,0)</f>
        <v>103246</v>
      </c>
      <c r="G1456" t="e">
        <v>#N/A</v>
      </c>
    </row>
    <row r="1457" spans="1:7">
      <c r="A1457" s="98"/>
      <c r="B1457" s="99">
        <f>+E1457/D1458</f>
        <v>5.5391612682118051E-3</v>
      </c>
      <c r="C1457" s="97"/>
      <c r="D1457" s="98" t="s">
        <v>239</v>
      </c>
      <c r="E1457" s="108">
        <f>SUM(E1456:E1456)</f>
        <v>103246</v>
      </c>
      <c r="G1457" t="e">
        <v>#N/A</v>
      </c>
    </row>
    <row r="1458" spans="1:7">
      <c r="A1458" s="193" t="s">
        <v>245</v>
      </c>
      <c r="B1458" s="193"/>
      <c r="C1458" s="193"/>
      <c r="D1458" s="194">
        <f>E1448+E1451+E1454+E1457</f>
        <v>18639284</v>
      </c>
      <c r="E1458" s="194"/>
      <c r="G1458" t="e">
        <v>#N/A</v>
      </c>
    </row>
    <row r="1459" spans="1:7">
      <c r="G1459" t="e">
        <v>#N/A</v>
      </c>
    </row>
    <row r="1460" spans="1:7" ht="20.25">
      <c r="A1460" s="183" t="s">
        <v>246</v>
      </c>
      <c r="B1460" s="184"/>
      <c r="C1460" s="184"/>
      <c r="D1460" s="184"/>
      <c r="E1460" s="185"/>
      <c r="G1460" t="e">
        <v>#N/A</v>
      </c>
    </row>
    <row r="1461" spans="1:7">
      <c r="A1461" s="186"/>
      <c r="B1461" s="187"/>
      <c r="C1461" s="188"/>
      <c r="D1461" s="89" t="s">
        <v>229</v>
      </c>
      <c r="E1461" s="104" t="s">
        <v>163</v>
      </c>
      <c r="G1461" t="e">
        <v>#N/A</v>
      </c>
    </row>
    <row r="1462" spans="1:7">
      <c r="A1462" s="190"/>
      <c r="B1462" s="191"/>
      <c r="C1462" s="189"/>
      <c r="D1462" s="90" t="str">
        <f>+G1462</f>
        <v>15.3</v>
      </c>
      <c r="E1462" s="105" t="s">
        <v>163</v>
      </c>
      <c r="G1462" t="s">
        <v>582</v>
      </c>
    </row>
    <row r="1463" spans="1:7" ht="15.75">
      <c r="A1463" s="192" t="s">
        <v>230</v>
      </c>
      <c r="B1463" s="192"/>
      <c r="C1463" s="192"/>
      <c r="D1463" s="192"/>
      <c r="E1463" s="192"/>
      <c r="G1463" t="e">
        <v>#N/A</v>
      </c>
    </row>
    <row r="1464" spans="1:7" ht="102">
      <c r="A1464" s="132" t="s">
        <v>393</v>
      </c>
      <c r="B1464" s="135"/>
      <c r="C1464" s="135"/>
      <c r="D1464" s="135"/>
      <c r="E1464" s="136"/>
      <c r="G1464" t="e">
        <v>#N/A</v>
      </c>
    </row>
    <row r="1465" spans="1:7">
      <c r="A1465" s="91" t="s">
        <v>231</v>
      </c>
      <c r="B1465" s="92" t="s">
        <v>163</v>
      </c>
      <c r="C1465" s="92" t="s">
        <v>2</v>
      </c>
      <c r="D1465" s="92" t="s">
        <v>232</v>
      </c>
      <c r="E1465" s="106" t="s">
        <v>233</v>
      </c>
      <c r="G1465" t="e">
        <v>#N/A</v>
      </c>
    </row>
    <row r="1466" spans="1:7">
      <c r="A1466" s="93" t="s">
        <v>489</v>
      </c>
      <c r="B1466" s="94" t="s">
        <v>390</v>
      </c>
      <c r="C1466" s="129">
        <v>1</v>
      </c>
      <c r="D1466" s="128">
        <v>29532891.824000001</v>
      </c>
      <c r="E1466" s="107">
        <f>ROUND(C1466*D1466,0)</f>
        <v>29532892</v>
      </c>
      <c r="G1466" t="e">
        <v>#N/A</v>
      </c>
    </row>
    <row r="1467" spans="1:7">
      <c r="A1467" s="98"/>
      <c r="B1467" s="99">
        <f>+E1467/D1477</f>
        <v>0.956848201194618</v>
      </c>
      <c r="C1467" s="97"/>
      <c r="D1467" s="98" t="s">
        <v>239</v>
      </c>
      <c r="E1467" s="108">
        <f>SUM(E1466:E1466)</f>
        <v>29532892</v>
      </c>
      <c r="G1467" t="e">
        <v>#N/A</v>
      </c>
    </row>
    <row r="1468" spans="1:7">
      <c r="A1468" s="91" t="s">
        <v>240</v>
      </c>
      <c r="B1468" s="92" t="s">
        <v>163</v>
      </c>
      <c r="C1468" s="92" t="s">
        <v>2</v>
      </c>
      <c r="D1468" s="92" t="s">
        <v>232</v>
      </c>
      <c r="E1468" s="106" t="s">
        <v>233</v>
      </c>
      <c r="G1468" t="e">
        <v>#N/A</v>
      </c>
    </row>
    <row r="1469" spans="1:7">
      <c r="A1469" s="93" t="s">
        <v>292</v>
      </c>
      <c r="B1469" s="94" t="s">
        <v>390</v>
      </c>
      <c r="C1469" s="129">
        <v>1</v>
      </c>
      <c r="D1469" s="128">
        <v>591584.70000000007</v>
      </c>
      <c r="E1469" s="107">
        <f>ROUND(C1469*D1469,0)</f>
        <v>591585</v>
      </c>
      <c r="G1469" t="e">
        <v>#N/A</v>
      </c>
    </row>
    <row r="1470" spans="1:7">
      <c r="A1470" s="98"/>
      <c r="B1470" s="99">
        <f>+E1470/D1477</f>
        <v>1.9167003458507147E-2</v>
      </c>
      <c r="C1470" s="97"/>
      <c r="D1470" s="98" t="s">
        <v>239</v>
      </c>
      <c r="E1470" s="108">
        <f>+E1469</f>
        <v>591585</v>
      </c>
      <c r="G1470" t="e">
        <v>#N/A</v>
      </c>
    </row>
    <row r="1471" spans="1:7">
      <c r="A1471" s="91" t="s">
        <v>248</v>
      </c>
      <c r="B1471" s="92" t="s">
        <v>163</v>
      </c>
      <c r="C1471" s="92" t="s">
        <v>2</v>
      </c>
      <c r="D1471" s="92" t="s">
        <v>232</v>
      </c>
      <c r="E1471" s="106" t="s">
        <v>233</v>
      </c>
      <c r="G1471" t="e">
        <v>#N/A</v>
      </c>
    </row>
    <row r="1472" spans="1:7">
      <c r="A1472" s="93" t="s">
        <v>243</v>
      </c>
      <c r="B1472" s="94" t="s">
        <v>244</v>
      </c>
      <c r="C1472" s="129">
        <v>2.5000000000000001E-2</v>
      </c>
      <c r="D1472" s="96">
        <v>22432892</v>
      </c>
      <c r="E1472" s="107">
        <f>ROUND(C1472*D1472,0)</f>
        <v>560822</v>
      </c>
      <c r="G1472" t="e">
        <v>#N/A</v>
      </c>
    </row>
    <row r="1473" spans="1:7">
      <c r="A1473" s="98"/>
      <c r="B1473" s="99">
        <f>+E1473/D1477</f>
        <v>1.8170300487008455E-2</v>
      </c>
      <c r="C1473" s="97"/>
      <c r="D1473" s="98" t="s">
        <v>239</v>
      </c>
      <c r="E1473" s="108">
        <f>SUM(E1472:E1472)</f>
        <v>560822</v>
      </c>
      <c r="G1473" t="e">
        <v>#N/A</v>
      </c>
    </row>
    <row r="1474" spans="1:7">
      <c r="A1474" s="91" t="s">
        <v>249</v>
      </c>
      <c r="B1474" s="92" t="s">
        <v>163</v>
      </c>
      <c r="C1474" s="92" t="s">
        <v>2</v>
      </c>
      <c r="D1474" s="92" t="s">
        <v>232</v>
      </c>
      <c r="E1474" s="106" t="s">
        <v>233</v>
      </c>
      <c r="G1474" t="e">
        <v>#N/A</v>
      </c>
    </row>
    <row r="1475" spans="1:7">
      <c r="A1475" s="93" t="s">
        <v>247</v>
      </c>
      <c r="B1475" s="94" t="s">
        <v>390</v>
      </c>
      <c r="C1475" s="139">
        <v>8.0000000000000002E-3</v>
      </c>
      <c r="D1475" s="96">
        <v>22432892</v>
      </c>
      <c r="E1475" s="107">
        <f>ROUND(C1475*D1475,0)</f>
        <v>179463</v>
      </c>
      <c r="G1475" t="e">
        <v>#N/A</v>
      </c>
    </row>
    <row r="1476" spans="1:7">
      <c r="A1476" s="98"/>
      <c r="B1476" s="99">
        <f>+E1476/D1477</f>
        <v>5.8144948598664072E-3</v>
      </c>
      <c r="C1476" s="97"/>
      <c r="D1476" s="98" t="s">
        <v>239</v>
      </c>
      <c r="E1476" s="108">
        <f>SUM(E1475:E1475)</f>
        <v>179463</v>
      </c>
      <c r="G1476" t="e">
        <v>#N/A</v>
      </c>
    </row>
    <row r="1477" spans="1:7">
      <c r="A1477" s="193" t="s">
        <v>245</v>
      </c>
      <c r="B1477" s="193"/>
      <c r="C1477" s="193"/>
      <c r="D1477" s="194">
        <f>E1467+E1470+E1473+E1476</f>
        <v>30864762</v>
      </c>
      <c r="E1477" s="194"/>
      <c r="G1477" t="e">
        <v>#N/A</v>
      </c>
    </row>
    <row r="1478" spans="1:7">
      <c r="G1478" t="e">
        <v>#N/A</v>
      </c>
    </row>
    <row r="1479" spans="1:7" ht="20.25">
      <c r="A1479" s="183" t="s">
        <v>246</v>
      </c>
      <c r="B1479" s="184"/>
      <c r="C1479" s="184"/>
      <c r="D1479" s="184"/>
      <c r="E1479" s="185"/>
      <c r="G1479" t="e">
        <v>#N/A</v>
      </c>
    </row>
    <row r="1480" spans="1:7">
      <c r="A1480" s="186"/>
      <c r="B1480" s="187"/>
      <c r="C1480" s="188"/>
      <c r="D1480" s="89" t="s">
        <v>229</v>
      </c>
      <c r="E1480" s="104" t="s">
        <v>163</v>
      </c>
      <c r="G1480" t="e">
        <v>#N/A</v>
      </c>
    </row>
    <row r="1481" spans="1:7">
      <c r="A1481" s="190"/>
      <c r="B1481" s="191"/>
      <c r="C1481" s="189"/>
      <c r="D1481" s="90" t="str">
        <f>+G1481</f>
        <v>15.4</v>
      </c>
      <c r="E1481" s="105" t="s">
        <v>163</v>
      </c>
      <c r="G1481" t="s">
        <v>583</v>
      </c>
    </row>
    <row r="1482" spans="1:7" ht="15.75">
      <c r="A1482" s="192" t="s">
        <v>230</v>
      </c>
      <c r="B1482" s="192"/>
      <c r="C1482" s="192"/>
      <c r="D1482" s="192"/>
      <c r="E1482" s="192"/>
      <c r="G1482" t="e">
        <v>#N/A</v>
      </c>
    </row>
    <row r="1483" spans="1:7" ht="38.25">
      <c r="A1483" s="132" t="s">
        <v>395</v>
      </c>
      <c r="B1483" s="135"/>
      <c r="C1483" s="135"/>
      <c r="D1483" s="135"/>
      <c r="E1483" s="136"/>
      <c r="G1483" t="e">
        <v>#N/A</v>
      </c>
    </row>
    <row r="1484" spans="1:7">
      <c r="A1484" s="91" t="s">
        <v>231</v>
      </c>
      <c r="B1484" s="92" t="s">
        <v>163</v>
      </c>
      <c r="C1484" s="92" t="s">
        <v>2</v>
      </c>
      <c r="D1484" s="92" t="s">
        <v>232</v>
      </c>
      <c r="E1484" s="106" t="s">
        <v>233</v>
      </c>
      <c r="G1484" t="e">
        <v>#N/A</v>
      </c>
    </row>
    <row r="1485" spans="1:7">
      <c r="A1485" s="93" t="s">
        <v>231</v>
      </c>
      <c r="B1485" s="94" t="s">
        <v>390</v>
      </c>
      <c r="C1485" s="129">
        <v>1</v>
      </c>
      <c r="D1485" s="128">
        <v>946700</v>
      </c>
      <c r="E1485" s="107">
        <f>ROUND(C1485*D1485,0)</f>
        <v>946700</v>
      </c>
      <c r="G1485" t="e">
        <v>#N/A</v>
      </c>
    </row>
    <row r="1486" spans="1:7">
      <c r="A1486" s="98"/>
      <c r="B1486" s="99">
        <f>+E1486/D1496</f>
        <v>0.74047770080383324</v>
      </c>
      <c r="C1486" s="97"/>
      <c r="D1486" s="98" t="s">
        <v>239</v>
      </c>
      <c r="E1486" s="108">
        <f>SUM(E1485:E1485)</f>
        <v>946700</v>
      </c>
      <c r="G1486" t="e">
        <v>#N/A</v>
      </c>
    </row>
    <row r="1487" spans="1:7">
      <c r="A1487" s="91" t="s">
        <v>240</v>
      </c>
      <c r="B1487" s="92" t="s">
        <v>163</v>
      </c>
      <c r="C1487" s="92" t="s">
        <v>2</v>
      </c>
      <c r="D1487" s="92" t="s">
        <v>232</v>
      </c>
      <c r="E1487" s="106" t="s">
        <v>233</v>
      </c>
      <c r="G1487" t="e">
        <v>#N/A</v>
      </c>
    </row>
    <row r="1488" spans="1:7">
      <c r="A1488" s="93" t="s">
        <v>292</v>
      </c>
      <c r="B1488" s="94" t="s">
        <v>390</v>
      </c>
      <c r="C1488" s="129">
        <v>1</v>
      </c>
      <c r="D1488" s="128">
        <v>294000</v>
      </c>
      <c r="E1488" s="107">
        <f>ROUND(C1488*D1488,0)</f>
        <v>294000</v>
      </c>
      <c r="G1488" t="e">
        <v>#N/A</v>
      </c>
    </row>
    <row r="1489" spans="1:7">
      <c r="A1489" s="98"/>
      <c r="B1489" s="99">
        <f>+E1489/D1496</f>
        <v>0.22995716070172914</v>
      </c>
      <c r="C1489" s="97"/>
      <c r="D1489" s="98" t="s">
        <v>239</v>
      </c>
      <c r="E1489" s="108">
        <f>+E1488</f>
        <v>294000</v>
      </c>
      <c r="G1489" t="e">
        <v>#N/A</v>
      </c>
    </row>
    <row r="1490" spans="1:7">
      <c r="A1490" s="91" t="s">
        <v>248</v>
      </c>
      <c r="B1490" s="92" t="s">
        <v>163</v>
      </c>
      <c r="C1490" s="92" t="s">
        <v>2</v>
      </c>
      <c r="D1490" s="92" t="s">
        <v>232</v>
      </c>
      <c r="E1490" s="106" t="s">
        <v>233</v>
      </c>
      <c r="G1490" t="e">
        <v>#N/A</v>
      </c>
    </row>
    <row r="1491" spans="1:7">
      <c r="A1491" s="93" t="s">
        <v>243</v>
      </c>
      <c r="B1491" s="94" t="s">
        <v>244</v>
      </c>
      <c r="C1491" s="129">
        <v>0.05</v>
      </c>
      <c r="D1491" s="96">
        <v>651700</v>
      </c>
      <c r="E1491" s="107">
        <f>ROUND(C1491*D1491,0)</f>
        <v>32585</v>
      </c>
      <c r="G1491" t="e">
        <v>#N/A</v>
      </c>
    </row>
    <row r="1492" spans="1:7">
      <c r="A1492" s="98"/>
      <c r="B1492" s="99">
        <f>+E1492/D1496</f>
        <v>2.5486918644441647E-2</v>
      </c>
      <c r="C1492" s="97"/>
      <c r="D1492" s="98" t="s">
        <v>239</v>
      </c>
      <c r="E1492" s="108">
        <f>SUM(E1491:E1491)</f>
        <v>32585</v>
      </c>
      <c r="G1492" t="e">
        <v>#N/A</v>
      </c>
    </row>
    <row r="1493" spans="1:7">
      <c r="A1493" s="91" t="s">
        <v>249</v>
      </c>
      <c r="B1493" s="92" t="s">
        <v>163</v>
      </c>
      <c r="C1493" s="92" t="s">
        <v>2</v>
      </c>
      <c r="D1493" s="92" t="s">
        <v>232</v>
      </c>
      <c r="E1493" s="106" t="s">
        <v>233</v>
      </c>
      <c r="G1493" t="e">
        <v>#N/A</v>
      </c>
    </row>
    <row r="1494" spans="1:7">
      <c r="A1494" s="93" t="s">
        <v>247</v>
      </c>
      <c r="B1494" s="94" t="s">
        <v>209</v>
      </c>
      <c r="C1494" s="129">
        <v>8.0000000000000002E-3</v>
      </c>
      <c r="D1494" s="96">
        <v>651700</v>
      </c>
      <c r="E1494" s="107">
        <f>ROUND(C1494*D1494,0)</f>
        <v>5214</v>
      </c>
      <c r="G1494" t="e">
        <v>#N/A</v>
      </c>
    </row>
    <row r="1495" spans="1:7">
      <c r="A1495" s="98"/>
      <c r="B1495" s="99">
        <f>+E1495/D1496</f>
        <v>4.0782198499959722E-3</v>
      </c>
      <c r="C1495" s="97"/>
      <c r="D1495" s="98" t="s">
        <v>239</v>
      </c>
      <c r="E1495" s="108">
        <f>SUM(E1494:E1494)</f>
        <v>5214</v>
      </c>
      <c r="G1495" t="e">
        <v>#N/A</v>
      </c>
    </row>
    <row r="1496" spans="1:7">
      <c r="A1496" s="193" t="s">
        <v>245</v>
      </c>
      <c r="B1496" s="193"/>
      <c r="C1496" s="193"/>
      <c r="D1496" s="194">
        <f>E1486+E1489+E1492+E1495</f>
        <v>1278499</v>
      </c>
      <c r="E1496" s="194"/>
      <c r="G1496" t="e">
        <v>#N/A</v>
      </c>
    </row>
    <row r="1497" spans="1:7">
      <c r="G1497" t="e">
        <v>#N/A</v>
      </c>
    </row>
    <row r="1498" spans="1:7" ht="20.25">
      <c r="A1498" s="183" t="s">
        <v>246</v>
      </c>
      <c r="B1498" s="184"/>
      <c r="C1498" s="184"/>
      <c r="D1498" s="184"/>
      <c r="E1498" s="185"/>
      <c r="G1498" t="e">
        <v>#N/A</v>
      </c>
    </row>
    <row r="1499" spans="1:7">
      <c r="A1499" s="186"/>
      <c r="B1499" s="187"/>
      <c r="C1499" s="188"/>
      <c r="D1499" s="89" t="s">
        <v>229</v>
      </c>
      <c r="E1499" s="104" t="s">
        <v>163</v>
      </c>
      <c r="G1499" t="e">
        <v>#N/A</v>
      </c>
    </row>
    <row r="1500" spans="1:7">
      <c r="A1500" s="190"/>
      <c r="B1500" s="191"/>
      <c r="C1500" s="189"/>
      <c r="D1500" s="90" t="str">
        <f>+G1500</f>
        <v>15.5</v>
      </c>
      <c r="E1500" s="105" t="s">
        <v>163</v>
      </c>
      <c r="G1500" t="s">
        <v>584</v>
      </c>
    </row>
    <row r="1501" spans="1:7" ht="15.75">
      <c r="A1501" s="192" t="s">
        <v>230</v>
      </c>
      <c r="B1501" s="192"/>
      <c r="C1501" s="192"/>
      <c r="D1501" s="192"/>
      <c r="E1501" s="192"/>
      <c r="G1501" t="e">
        <v>#N/A</v>
      </c>
    </row>
    <row r="1502" spans="1:7" ht="104.25" customHeight="1">
      <c r="A1502" s="132" t="s">
        <v>396</v>
      </c>
      <c r="B1502" s="135"/>
      <c r="C1502" s="135"/>
      <c r="D1502" s="135"/>
      <c r="E1502" s="136"/>
      <c r="G1502" t="e">
        <v>#N/A</v>
      </c>
    </row>
    <row r="1503" spans="1:7">
      <c r="A1503" s="91" t="s">
        <v>231</v>
      </c>
      <c r="B1503" s="92" t="s">
        <v>163</v>
      </c>
      <c r="C1503" s="92" t="s">
        <v>2</v>
      </c>
      <c r="D1503" s="92" t="s">
        <v>232</v>
      </c>
      <c r="E1503" s="106" t="s">
        <v>233</v>
      </c>
      <c r="G1503" t="e">
        <v>#N/A</v>
      </c>
    </row>
    <row r="1504" spans="1:7">
      <c r="A1504" s="93" t="s">
        <v>490</v>
      </c>
      <c r="B1504" s="94" t="s">
        <v>390</v>
      </c>
      <c r="C1504" s="129">
        <v>1</v>
      </c>
      <c r="D1504" s="128">
        <v>16451557.460000001</v>
      </c>
      <c r="E1504" s="107">
        <f>ROUND(C1504*D1504,0)</f>
        <v>16451557</v>
      </c>
      <c r="G1504" t="e">
        <v>#N/A</v>
      </c>
    </row>
    <row r="1505" spans="1:7">
      <c r="A1505" s="98"/>
      <c r="B1505" s="99">
        <f>+E1505/D1515</f>
        <v>0.92725345226905909</v>
      </c>
      <c r="C1505" s="97"/>
      <c r="D1505" s="98" t="s">
        <v>239</v>
      </c>
      <c r="E1505" s="108">
        <f>SUM(E1504:E1504)</f>
        <v>16451557</v>
      </c>
      <c r="G1505" t="e">
        <v>#N/A</v>
      </c>
    </row>
    <row r="1506" spans="1:7">
      <c r="A1506" s="91" t="s">
        <v>240</v>
      </c>
      <c r="B1506" s="92" t="s">
        <v>163</v>
      </c>
      <c r="C1506" s="92" t="s">
        <v>2</v>
      </c>
      <c r="D1506" s="92" t="s">
        <v>232</v>
      </c>
      <c r="E1506" s="106" t="s">
        <v>233</v>
      </c>
      <c r="G1506" t="e">
        <v>#N/A</v>
      </c>
    </row>
    <row r="1507" spans="1:7">
      <c r="A1507" s="93" t="s">
        <v>292</v>
      </c>
      <c r="B1507" s="94" t="s">
        <v>390</v>
      </c>
      <c r="C1507" s="129">
        <v>1</v>
      </c>
      <c r="D1507" s="96">
        <v>630557.20000000007</v>
      </c>
      <c r="E1507" s="107">
        <f>ROUND(C1507*D1507,0)</f>
        <v>630557</v>
      </c>
      <c r="G1507" t="e">
        <v>#N/A</v>
      </c>
    </row>
    <row r="1508" spans="1:7">
      <c r="A1508" s="98"/>
      <c r="B1508" s="99">
        <f>+E1508/D1515</f>
        <v>3.5539867448559498E-2</v>
      </c>
      <c r="C1508" s="97"/>
      <c r="D1508" s="98" t="s">
        <v>239</v>
      </c>
      <c r="E1508" s="108">
        <f>+E1507</f>
        <v>630557</v>
      </c>
      <c r="G1508" t="e">
        <v>#N/A</v>
      </c>
    </row>
    <row r="1509" spans="1:7">
      <c r="A1509" s="91" t="s">
        <v>248</v>
      </c>
      <c r="B1509" s="92" t="s">
        <v>163</v>
      </c>
      <c r="C1509" s="92" t="s">
        <v>2</v>
      </c>
      <c r="D1509" s="92" t="s">
        <v>232</v>
      </c>
      <c r="E1509" s="106" t="s">
        <v>233</v>
      </c>
      <c r="G1509" t="e">
        <v>#N/A</v>
      </c>
    </row>
    <row r="1510" spans="1:7">
      <c r="A1510" s="93" t="s">
        <v>243</v>
      </c>
      <c r="B1510" s="94" t="s">
        <v>244</v>
      </c>
      <c r="C1510" s="129">
        <v>0.05</v>
      </c>
      <c r="D1510" s="96">
        <v>11381557</v>
      </c>
      <c r="E1510" s="107">
        <f>ROUND(C1510*D1510,0)</f>
        <v>569078</v>
      </c>
      <c r="G1510" t="e">
        <v>#N/A</v>
      </c>
    </row>
    <row r="1511" spans="1:7">
      <c r="A1511" s="98"/>
      <c r="B1511" s="99">
        <f>+E1511/D1515</f>
        <v>3.2074747703841749E-2</v>
      </c>
      <c r="C1511" s="97"/>
      <c r="D1511" s="98" t="s">
        <v>239</v>
      </c>
      <c r="E1511" s="108">
        <f>SUM(E1510:E1510)</f>
        <v>569078</v>
      </c>
      <c r="G1511" t="e">
        <v>#N/A</v>
      </c>
    </row>
    <row r="1512" spans="1:7">
      <c r="A1512" s="91" t="s">
        <v>249</v>
      </c>
      <c r="B1512" s="92" t="s">
        <v>163</v>
      </c>
      <c r="C1512" s="92" t="s">
        <v>2</v>
      </c>
      <c r="D1512" s="92" t="s">
        <v>232</v>
      </c>
      <c r="E1512" s="106" t="s">
        <v>233</v>
      </c>
      <c r="G1512" t="e">
        <v>#N/A</v>
      </c>
    </row>
    <row r="1513" spans="1:7">
      <c r="A1513" s="93" t="s">
        <v>247</v>
      </c>
      <c r="B1513" s="94" t="s">
        <v>209</v>
      </c>
      <c r="C1513" s="139">
        <v>8.0000000000000002E-3</v>
      </c>
      <c r="D1513" s="96">
        <v>11381557</v>
      </c>
      <c r="E1513" s="107">
        <f>ROUND(C1513*D1513,0)</f>
        <v>91052</v>
      </c>
      <c r="G1513" t="e">
        <v>#N/A</v>
      </c>
    </row>
    <row r="1514" spans="1:7">
      <c r="A1514" s="98"/>
      <c r="B1514" s="99">
        <f>+E1514/D1515</f>
        <v>5.1319325785396707E-3</v>
      </c>
      <c r="C1514" s="97"/>
      <c r="D1514" s="98" t="s">
        <v>239</v>
      </c>
      <c r="E1514" s="108">
        <f>SUM(E1513:E1513)</f>
        <v>91052</v>
      </c>
      <c r="G1514" t="e">
        <v>#N/A</v>
      </c>
    </row>
    <row r="1515" spans="1:7">
      <c r="A1515" s="193" t="s">
        <v>245</v>
      </c>
      <c r="B1515" s="193"/>
      <c r="C1515" s="193"/>
      <c r="D1515" s="194">
        <f>E1505+E1508+E1511+E1514</f>
        <v>17742244</v>
      </c>
      <c r="E1515" s="194"/>
      <c r="G1515" t="e">
        <v>#N/A</v>
      </c>
    </row>
    <row r="1516" spans="1:7" ht="20.25">
      <c r="A1516" s="183" t="s">
        <v>246</v>
      </c>
      <c r="B1516" s="184"/>
      <c r="C1516" s="184"/>
      <c r="D1516" s="184"/>
      <c r="E1516" s="185"/>
      <c r="G1516" t="e">
        <v>#N/A</v>
      </c>
    </row>
    <row r="1517" spans="1:7">
      <c r="A1517" s="186"/>
      <c r="B1517" s="187"/>
      <c r="C1517" s="188"/>
      <c r="D1517" s="89" t="s">
        <v>229</v>
      </c>
      <c r="E1517" s="104" t="s">
        <v>163</v>
      </c>
      <c r="G1517" t="e">
        <v>#N/A</v>
      </c>
    </row>
    <row r="1518" spans="1:7">
      <c r="A1518" s="190"/>
      <c r="B1518" s="191"/>
      <c r="C1518" s="189"/>
      <c r="D1518" s="90" t="str">
        <f>+G1518</f>
        <v>15.6</v>
      </c>
      <c r="E1518" s="105" t="s">
        <v>163</v>
      </c>
      <c r="G1518" t="s">
        <v>585</v>
      </c>
    </row>
    <row r="1519" spans="1:7" ht="15.75">
      <c r="A1519" s="192" t="s">
        <v>230</v>
      </c>
      <c r="B1519" s="192"/>
      <c r="C1519" s="192"/>
      <c r="D1519" s="192"/>
      <c r="E1519" s="192"/>
      <c r="G1519" t="e">
        <v>#N/A</v>
      </c>
    </row>
    <row r="1520" spans="1:7" ht="51">
      <c r="A1520" s="132" t="s">
        <v>397</v>
      </c>
      <c r="B1520" s="135"/>
      <c r="C1520" s="135"/>
      <c r="D1520" s="135"/>
      <c r="E1520" s="136"/>
      <c r="G1520" t="e">
        <v>#N/A</v>
      </c>
    </row>
    <row r="1521" spans="1:7">
      <c r="A1521" s="91" t="s">
        <v>231</v>
      </c>
      <c r="B1521" s="92" t="s">
        <v>163</v>
      </c>
      <c r="C1521" s="92" t="s">
        <v>2</v>
      </c>
      <c r="D1521" s="92" t="s">
        <v>232</v>
      </c>
      <c r="E1521" s="106" t="s">
        <v>233</v>
      </c>
      <c r="G1521" t="e">
        <v>#N/A</v>
      </c>
    </row>
    <row r="1522" spans="1:7">
      <c r="A1522" s="93" t="s">
        <v>491</v>
      </c>
      <c r="B1522" s="94" t="s">
        <v>390</v>
      </c>
      <c r="C1522" s="129">
        <v>1</v>
      </c>
      <c r="D1522" s="96">
        <v>101144</v>
      </c>
      <c r="E1522" s="107">
        <f>ROUND(C1522*D1522,0)</f>
        <v>101144</v>
      </c>
      <c r="G1522" t="e">
        <v>#N/A</v>
      </c>
    </row>
    <row r="1523" spans="1:7">
      <c r="A1523" s="98"/>
      <c r="B1523" s="99">
        <f>+E1523/D1533</f>
        <v>0.75217895707528926</v>
      </c>
      <c r="C1523" s="97"/>
      <c r="D1523" s="98" t="s">
        <v>239</v>
      </c>
      <c r="E1523" s="108">
        <f>SUM(E1522:E1522)</f>
        <v>101144</v>
      </c>
      <c r="G1523" t="e">
        <v>#N/A</v>
      </c>
    </row>
    <row r="1524" spans="1:7">
      <c r="A1524" s="91" t="s">
        <v>240</v>
      </c>
      <c r="B1524" s="92" t="s">
        <v>163</v>
      </c>
      <c r="C1524" s="92" t="s">
        <v>2</v>
      </c>
      <c r="D1524" s="92" t="s">
        <v>232</v>
      </c>
      <c r="E1524" s="106" t="s">
        <v>233</v>
      </c>
      <c r="G1524" t="e">
        <v>#N/A</v>
      </c>
    </row>
    <row r="1525" spans="1:7">
      <c r="A1525" s="93" t="s">
        <v>292</v>
      </c>
      <c r="B1525" s="94" t="s">
        <v>390</v>
      </c>
      <c r="C1525" s="129">
        <v>1</v>
      </c>
      <c r="D1525" s="96">
        <v>20175</v>
      </c>
      <c r="E1525" s="107">
        <f>ROUND(C1525*D1525,0)</f>
        <v>20175</v>
      </c>
      <c r="G1525" t="e">
        <v>#N/A</v>
      </c>
    </row>
    <row r="1526" spans="1:7">
      <c r="A1526" s="98"/>
      <c r="B1526" s="99">
        <f>+E1526/D1533</f>
        <v>0.15003569622512419</v>
      </c>
      <c r="C1526" s="97"/>
      <c r="D1526" s="98" t="s">
        <v>239</v>
      </c>
      <c r="E1526" s="108">
        <f>+E1525</f>
        <v>20175</v>
      </c>
      <c r="G1526" t="e">
        <v>#N/A</v>
      </c>
    </row>
    <row r="1527" spans="1:7">
      <c r="A1527" s="91" t="s">
        <v>248</v>
      </c>
      <c r="B1527" s="92" t="s">
        <v>163</v>
      </c>
      <c r="C1527" s="92" t="s">
        <v>2</v>
      </c>
      <c r="D1527" s="92" t="s">
        <v>232</v>
      </c>
      <c r="E1527" s="106" t="s">
        <v>233</v>
      </c>
      <c r="G1527" t="e">
        <v>#N/A</v>
      </c>
    </row>
    <row r="1528" spans="1:7">
      <c r="A1528" s="93" t="s">
        <v>243</v>
      </c>
      <c r="B1528" s="94" t="s">
        <v>244</v>
      </c>
      <c r="C1528" s="129">
        <v>0.05</v>
      </c>
      <c r="D1528" s="96">
        <v>101144</v>
      </c>
      <c r="E1528" s="107">
        <f>ROUND(C1528*D1528,0)</f>
        <v>5057</v>
      </c>
      <c r="G1528" t="e">
        <v>#N/A</v>
      </c>
    </row>
    <row r="1529" spans="1:7">
      <c r="A1529" s="98"/>
      <c r="B1529" s="99">
        <f>+E1529/D1533</f>
        <v>3.7607460511050954E-2</v>
      </c>
      <c r="C1529" s="97"/>
      <c r="D1529" s="98" t="s">
        <v>239</v>
      </c>
      <c r="E1529" s="108">
        <f>SUM(E1528:E1528)</f>
        <v>5057</v>
      </c>
      <c r="G1529" t="e">
        <v>#N/A</v>
      </c>
    </row>
    <row r="1530" spans="1:7">
      <c r="A1530" s="91" t="s">
        <v>249</v>
      </c>
      <c r="B1530" s="92" t="s">
        <v>163</v>
      </c>
      <c r="C1530" s="92" t="s">
        <v>2</v>
      </c>
      <c r="D1530" s="92" t="s">
        <v>232</v>
      </c>
      <c r="E1530" s="106" t="s">
        <v>233</v>
      </c>
      <c r="G1530" t="e">
        <v>#N/A</v>
      </c>
    </row>
    <row r="1531" spans="1:7">
      <c r="A1531" s="93" t="s">
        <v>247</v>
      </c>
      <c r="B1531" s="94" t="s">
        <v>209</v>
      </c>
      <c r="C1531" s="129">
        <v>0.08</v>
      </c>
      <c r="D1531" s="96">
        <v>101144</v>
      </c>
      <c r="E1531" s="107">
        <f>ROUND(C1531*D1531,0)</f>
        <v>8092</v>
      </c>
      <c r="G1531" t="e">
        <v>#N/A</v>
      </c>
    </row>
    <row r="1532" spans="1:7">
      <c r="A1532" s="98"/>
      <c r="B1532" s="99">
        <f>+E1532/D1533</f>
        <v>6.0177886188535562E-2</v>
      </c>
      <c r="C1532" s="97"/>
      <c r="D1532" s="98" t="s">
        <v>239</v>
      </c>
      <c r="E1532" s="108">
        <f>SUM(E1531:E1531)</f>
        <v>8092</v>
      </c>
      <c r="G1532" t="e">
        <v>#N/A</v>
      </c>
    </row>
    <row r="1533" spans="1:7">
      <c r="A1533" s="193" t="s">
        <v>245</v>
      </c>
      <c r="B1533" s="193"/>
      <c r="C1533" s="193"/>
      <c r="D1533" s="194">
        <v>134468</v>
      </c>
      <c r="E1533" s="194"/>
      <c r="G1533" t="e">
        <v>#N/A</v>
      </c>
    </row>
    <row r="1534" spans="1:7">
      <c r="G1534" t="e">
        <v>#N/A</v>
      </c>
    </row>
    <row r="1535" spans="1:7" ht="20.25">
      <c r="A1535" s="183" t="s">
        <v>246</v>
      </c>
      <c r="B1535" s="184"/>
      <c r="C1535" s="184"/>
      <c r="D1535" s="184"/>
      <c r="E1535" s="185"/>
      <c r="G1535" t="e">
        <v>#N/A</v>
      </c>
    </row>
    <row r="1536" spans="1:7">
      <c r="A1536" s="186"/>
      <c r="B1536" s="187"/>
      <c r="C1536" s="188"/>
      <c r="D1536" s="89" t="s">
        <v>229</v>
      </c>
      <c r="E1536" s="104" t="s">
        <v>163</v>
      </c>
      <c r="G1536" t="e">
        <v>#N/A</v>
      </c>
    </row>
    <row r="1537" spans="1:7">
      <c r="A1537" s="190"/>
      <c r="B1537" s="191"/>
      <c r="C1537" s="189"/>
      <c r="D1537" s="90" t="str">
        <f>+G1537</f>
        <v>15.7</v>
      </c>
      <c r="E1537" s="105" t="s">
        <v>163</v>
      </c>
      <c r="G1537" t="s">
        <v>586</v>
      </c>
    </row>
    <row r="1538" spans="1:7" ht="15.75">
      <c r="A1538" s="192" t="s">
        <v>230</v>
      </c>
      <c r="B1538" s="192"/>
      <c r="C1538" s="192"/>
      <c r="D1538" s="192"/>
      <c r="E1538" s="192"/>
      <c r="G1538" t="e">
        <v>#N/A</v>
      </c>
    </row>
    <row r="1539" spans="1:7" ht="89.25">
      <c r="A1539" s="132" t="s">
        <v>436</v>
      </c>
      <c r="B1539" s="135"/>
      <c r="C1539" s="135"/>
      <c r="D1539" s="135"/>
      <c r="E1539" s="136"/>
      <c r="G1539" t="e">
        <v>#N/A</v>
      </c>
    </row>
    <row r="1540" spans="1:7">
      <c r="A1540" s="91" t="s">
        <v>231</v>
      </c>
      <c r="B1540" s="92" t="s">
        <v>163</v>
      </c>
      <c r="C1540" s="92" t="s">
        <v>2</v>
      </c>
      <c r="D1540" s="92" t="s">
        <v>232</v>
      </c>
      <c r="E1540" s="106" t="s">
        <v>233</v>
      </c>
      <c r="G1540" t="e">
        <v>#N/A</v>
      </c>
    </row>
    <row r="1541" spans="1:7">
      <c r="A1541" s="93" t="s">
        <v>492</v>
      </c>
      <c r="B1541" s="94" t="s">
        <v>390</v>
      </c>
      <c r="C1541" s="129">
        <v>1</v>
      </c>
      <c r="D1541" s="96">
        <v>63000236.200000003</v>
      </c>
      <c r="E1541" s="107">
        <f>ROUND(C1541*D1541,0)</f>
        <v>63000236</v>
      </c>
      <c r="G1541" t="e">
        <v>#N/A</v>
      </c>
    </row>
    <row r="1542" spans="1:7">
      <c r="A1542" s="98"/>
      <c r="B1542" s="99">
        <f>+E1542/D1552</f>
        <v>0.87412356952988701</v>
      </c>
      <c r="C1542" s="97"/>
      <c r="D1542" s="98" t="s">
        <v>239</v>
      </c>
      <c r="E1542" s="108">
        <f>SUM(E1541:E1541)</f>
        <v>63000236</v>
      </c>
      <c r="G1542" t="e">
        <v>#N/A</v>
      </c>
    </row>
    <row r="1543" spans="1:7">
      <c r="A1543" s="91" t="s">
        <v>240</v>
      </c>
      <c r="B1543" s="92" t="s">
        <v>163</v>
      </c>
      <c r="C1543" s="92" t="s">
        <v>2</v>
      </c>
      <c r="D1543" s="92" t="s">
        <v>232</v>
      </c>
      <c r="E1543" s="106" t="s">
        <v>233</v>
      </c>
      <c r="G1543" t="e">
        <v>#N/A</v>
      </c>
    </row>
    <row r="1544" spans="1:7">
      <c r="A1544" s="93" t="s">
        <v>292</v>
      </c>
      <c r="B1544" s="94" t="s">
        <v>390</v>
      </c>
      <c r="C1544" s="129">
        <v>1</v>
      </c>
      <c r="D1544" s="96">
        <v>3046043</v>
      </c>
      <c r="E1544" s="107">
        <f>ROUND(C1544*D1544,0)</f>
        <v>3046043</v>
      </c>
      <c r="G1544" t="e">
        <v>#N/A</v>
      </c>
    </row>
    <row r="1545" spans="1:7">
      <c r="A1545" s="98"/>
      <c r="B1545" s="99">
        <f>+E1545/D1552</f>
        <v>4.226361914106997E-2</v>
      </c>
      <c r="C1545" s="97"/>
      <c r="D1545" s="98" t="s">
        <v>239</v>
      </c>
      <c r="E1545" s="108">
        <f>+E1544</f>
        <v>3046043</v>
      </c>
      <c r="G1545" t="e">
        <v>#N/A</v>
      </c>
    </row>
    <row r="1546" spans="1:7">
      <c r="A1546" s="91" t="s">
        <v>248</v>
      </c>
      <c r="B1546" s="92" t="s">
        <v>163</v>
      </c>
      <c r="C1546" s="92" t="s">
        <v>2</v>
      </c>
      <c r="D1546" s="92" t="s">
        <v>232</v>
      </c>
      <c r="E1546" s="106" t="s">
        <v>233</v>
      </c>
      <c r="G1546" t="e">
        <v>#N/A</v>
      </c>
    </row>
    <row r="1547" spans="1:7">
      <c r="A1547" s="93" t="s">
        <v>243</v>
      </c>
      <c r="B1547" s="94" t="s">
        <v>244</v>
      </c>
      <c r="C1547" s="139">
        <v>0.05</v>
      </c>
      <c r="D1547" s="96">
        <v>46355236</v>
      </c>
      <c r="E1547" s="107">
        <f>ROUND(C1547*D1547,0)</f>
        <v>2317762</v>
      </c>
      <c r="G1547" t="e">
        <v>#N/A</v>
      </c>
    </row>
    <row r="1548" spans="1:7">
      <c r="A1548" s="98"/>
      <c r="B1548" s="99">
        <f>+E1548/D1552</f>
        <v>3.215877465539542E-2</v>
      </c>
      <c r="C1548" s="97"/>
      <c r="D1548" s="98" t="s">
        <v>239</v>
      </c>
      <c r="E1548" s="108">
        <f>SUM(E1547:E1547)</f>
        <v>2317762</v>
      </c>
      <c r="G1548" t="e">
        <v>#N/A</v>
      </c>
    </row>
    <row r="1549" spans="1:7">
      <c r="A1549" s="91" t="s">
        <v>249</v>
      </c>
      <c r="B1549" s="92" t="s">
        <v>163</v>
      </c>
      <c r="C1549" s="92" t="s">
        <v>2</v>
      </c>
      <c r="D1549" s="92" t="s">
        <v>232</v>
      </c>
      <c r="E1549" s="106" t="s">
        <v>233</v>
      </c>
      <c r="G1549" t="e">
        <v>#N/A</v>
      </c>
    </row>
    <row r="1550" spans="1:7">
      <c r="A1550" s="93" t="s">
        <v>247</v>
      </c>
      <c r="B1550" s="94" t="s">
        <v>390</v>
      </c>
      <c r="C1550" s="141">
        <v>0.08</v>
      </c>
      <c r="D1550" s="96">
        <v>46355236</v>
      </c>
      <c r="E1550" s="107">
        <f>ROUND(C1550*D1550,0)</f>
        <v>3708419</v>
      </c>
      <c r="G1550" t="e">
        <v>#N/A</v>
      </c>
    </row>
    <row r="1551" spans="1:7">
      <c r="A1551" s="98"/>
      <c r="B1551" s="99">
        <f>+E1551/D1552</f>
        <v>5.1454036673647605E-2</v>
      </c>
      <c r="C1551" s="97"/>
      <c r="D1551" s="98" t="s">
        <v>239</v>
      </c>
      <c r="E1551" s="108">
        <f>SUM(E1550:E1550)</f>
        <v>3708419</v>
      </c>
      <c r="G1551" t="e">
        <v>#N/A</v>
      </c>
    </row>
    <row r="1552" spans="1:7">
      <c r="A1552" s="193" t="s">
        <v>245</v>
      </c>
      <c r="B1552" s="193"/>
      <c r="C1552" s="193"/>
      <c r="D1552" s="194">
        <f>E1542+E1545+E1548+E1551</f>
        <v>72072460</v>
      </c>
      <c r="E1552" s="194"/>
      <c r="G1552" t="e">
        <v>#N/A</v>
      </c>
    </row>
    <row r="1553" spans="1:7">
      <c r="G1553" t="e">
        <v>#N/A</v>
      </c>
    </row>
    <row r="1554" spans="1:7" ht="20.25">
      <c r="A1554" s="183" t="s">
        <v>246</v>
      </c>
      <c r="B1554" s="184"/>
      <c r="C1554" s="184"/>
      <c r="D1554" s="184"/>
      <c r="E1554" s="185"/>
      <c r="G1554" t="e">
        <v>#N/A</v>
      </c>
    </row>
    <row r="1555" spans="1:7">
      <c r="A1555" s="186"/>
      <c r="B1555" s="187"/>
      <c r="C1555" s="188"/>
      <c r="D1555" s="89" t="s">
        <v>229</v>
      </c>
      <c r="E1555" s="104" t="s">
        <v>163</v>
      </c>
      <c r="G1555" t="e">
        <v>#N/A</v>
      </c>
    </row>
    <row r="1556" spans="1:7">
      <c r="A1556" s="190"/>
      <c r="B1556" s="191"/>
      <c r="C1556" s="189"/>
      <c r="D1556" s="90" t="str">
        <f>+G1556</f>
        <v>15.8</v>
      </c>
      <c r="E1556" s="105" t="s">
        <v>163</v>
      </c>
      <c r="G1556" t="s">
        <v>587</v>
      </c>
    </row>
    <row r="1557" spans="1:7" ht="15.75">
      <c r="A1557" s="192" t="s">
        <v>230</v>
      </c>
      <c r="B1557" s="192"/>
      <c r="C1557" s="192"/>
      <c r="D1557" s="192"/>
      <c r="E1557" s="192"/>
      <c r="G1557" t="e">
        <v>#N/A</v>
      </c>
    </row>
    <row r="1558" spans="1:7" ht="51">
      <c r="A1558" s="132" t="s">
        <v>398</v>
      </c>
      <c r="B1558" s="135"/>
      <c r="C1558" s="135"/>
      <c r="D1558" s="135"/>
      <c r="E1558" s="136"/>
      <c r="G1558" t="e">
        <v>#N/A</v>
      </c>
    </row>
    <row r="1559" spans="1:7">
      <c r="A1559" s="91" t="s">
        <v>231</v>
      </c>
      <c r="B1559" s="92" t="s">
        <v>163</v>
      </c>
      <c r="C1559" s="92" t="s">
        <v>2</v>
      </c>
      <c r="D1559" s="92" t="s">
        <v>232</v>
      </c>
      <c r="E1559" s="106" t="s">
        <v>233</v>
      </c>
      <c r="G1559" t="e">
        <v>#N/A</v>
      </c>
    </row>
    <row r="1560" spans="1:7">
      <c r="A1560" s="93" t="s">
        <v>231</v>
      </c>
      <c r="B1560" s="94" t="s">
        <v>390</v>
      </c>
      <c r="C1560" s="129">
        <v>1</v>
      </c>
      <c r="D1560" s="96">
        <v>1249535</v>
      </c>
      <c r="E1560" s="107">
        <f>ROUND(C1560*D1560,0)</f>
        <v>1249535</v>
      </c>
      <c r="G1560" t="e">
        <v>#N/A</v>
      </c>
    </row>
    <row r="1561" spans="1:7">
      <c r="A1561" s="98"/>
      <c r="B1561" s="99">
        <f>+E1561/D1571</f>
        <v>0.63245979222291115</v>
      </c>
      <c r="C1561" s="97"/>
      <c r="D1561" s="98" t="s">
        <v>239</v>
      </c>
      <c r="E1561" s="108">
        <f>SUM(E1560:E1560)</f>
        <v>1249535</v>
      </c>
      <c r="G1561" t="e">
        <v>#N/A</v>
      </c>
    </row>
    <row r="1562" spans="1:7">
      <c r="A1562" s="91" t="s">
        <v>240</v>
      </c>
      <c r="B1562" s="92" t="s">
        <v>163</v>
      </c>
      <c r="C1562" s="92" t="s">
        <v>2</v>
      </c>
      <c r="D1562" s="92" t="s">
        <v>232</v>
      </c>
      <c r="E1562" s="106" t="s">
        <v>233</v>
      </c>
      <c r="G1562" t="e">
        <v>#N/A</v>
      </c>
    </row>
    <row r="1563" spans="1:7">
      <c r="A1563" s="93" t="s">
        <v>292</v>
      </c>
      <c r="B1563" s="94" t="s">
        <v>390</v>
      </c>
      <c r="C1563" s="129">
        <v>1</v>
      </c>
      <c r="D1563" s="96">
        <v>563700</v>
      </c>
      <c r="E1563" s="107">
        <f>ROUND(C1563*D1563,0)</f>
        <v>563700</v>
      </c>
      <c r="G1563" t="e">
        <v>#N/A</v>
      </c>
    </row>
    <row r="1564" spans="1:7">
      <c r="A1564" s="98"/>
      <c r="B1564" s="99">
        <f>+E1564/D1571</f>
        <v>0.28532020701785465</v>
      </c>
      <c r="C1564" s="97"/>
      <c r="D1564" s="98" t="s">
        <v>239</v>
      </c>
      <c r="E1564" s="108">
        <f>+E1563</f>
        <v>563700</v>
      </c>
      <c r="G1564" t="e">
        <v>#N/A</v>
      </c>
    </row>
    <row r="1565" spans="1:7">
      <c r="A1565" s="91" t="s">
        <v>248</v>
      </c>
      <c r="B1565" s="92" t="s">
        <v>163</v>
      </c>
      <c r="C1565" s="92" t="s">
        <v>2</v>
      </c>
      <c r="D1565" s="92" t="s">
        <v>232</v>
      </c>
      <c r="E1565" s="106" t="s">
        <v>233</v>
      </c>
      <c r="G1565" t="e">
        <v>#N/A</v>
      </c>
    </row>
    <row r="1566" spans="1:7">
      <c r="A1566" s="93" t="s">
        <v>243</v>
      </c>
      <c r="B1566" s="94" t="s">
        <v>244</v>
      </c>
      <c r="C1566" s="141">
        <v>0.05</v>
      </c>
      <c r="D1566" s="96">
        <v>1249535</v>
      </c>
      <c r="E1566" s="107">
        <f>ROUND(C1566*D1566,0)</f>
        <v>62477</v>
      </c>
      <c r="G1566" t="e">
        <v>#N/A</v>
      </c>
    </row>
    <row r="1567" spans="1:7">
      <c r="A1567" s="98"/>
      <c r="B1567" s="99">
        <f>+E1567/D1571</f>
        <v>3.1623116150176524E-2</v>
      </c>
      <c r="C1567" s="97"/>
      <c r="D1567" s="98" t="s">
        <v>239</v>
      </c>
      <c r="E1567" s="108">
        <f>SUM(E1566:E1566)</f>
        <v>62477</v>
      </c>
      <c r="G1567" t="e">
        <v>#N/A</v>
      </c>
    </row>
    <row r="1568" spans="1:7">
      <c r="A1568" s="91" t="s">
        <v>249</v>
      </c>
      <c r="B1568" s="92" t="s">
        <v>163</v>
      </c>
      <c r="C1568" s="92" t="s">
        <v>2</v>
      </c>
      <c r="D1568" s="92" t="s">
        <v>232</v>
      </c>
      <c r="E1568" s="106" t="s">
        <v>233</v>
      </c>
      <c r="G1568" t="e">
        <v>#N/A</v>
      </c>
    </row>
    <row r="1569" spans="1:7">
      <c r="A1569" s="93" t="s">
        <v>247</v>
      </c>
      <c r="B1569" s="94" t="s">
        <v>390</v>
      </c>
      <c r="C1569" s="141">
        <v>0.08</v>
      </c>
      <c r="D1569" s="96">
        <v>1249535</v>
      </c>
      <c r="E1569" s="107">
        <f>ROUND(C1569*D1569,0)</f>
        <v>99963</v>
      </c>
      <c r="G1569" t="e">
        <v>#N/A</v>
      </c>
    </row>
    <row r="1570" spans="1:7">
      <c r="A1570" s="98"/>
      <c r="B1570" s="99">
        <f>+E1570/D1571</f>
        <v>5.0596884609057667E-2</v>
      </c>
      <c r="C1570" s="97"/>
      <c r="D1570" s="98" t="s">
        <v>239</v>
      </c>
      <c r="E1570" s="108">
        <f>SUM(E1569:E1569)</f>
        <v>99963</v>
      </c>
      <c r="G1570" t="e">
        <v>#N/A</v>
      </c>
    </row>
    <row r="1571" spans="1:7">
      <c r="A1571" s="193" t="s">
        <v>245</v>
      </c>
      <c r="B1571" s="193"/>
      <c r="C1571" s="193"/>
      <c r="D1571" s="194">
        <v>1975675</v>
      </c>
      <c r="E1571" s="194"/>
      <c r="G1571" t="e">
        <v>#N/A</v>
      </c>
    </row>
    <row r="1572" spans="1:7">
      <c r="G1572" t="e">
        <v>#N/A</v>
      </c>
    </row>
    <row r="1573" spans="1:7" ht="20.25">
      <c r="A1573" s="183" t="s">
        <v>246</v>
      </c>
      <c r="B1573" s="184"/>
      <c r="C1573" s="184"/>
      <c r="D1573" s="184"/>
      <c r="E1573" s="185"/>
      <c r="G1573" t="e">
        <v>#N/A</v>
      </c>
    </row>
    <row r="1574" spans="1:7">
      <c r="A1574" s="186"/>
      <c r="B1574" s="187"/>
      <c r="C1574" s="188"/>
      <c r="D1574" s="89" t="s">
        <v>229</v>
      </c>
      <c r="E1574" s="104" t="s">
        <v>163</v>
      </c>
      <c r="G1574" t="e">
        <v>#N/A</v>
      </c>
    </row>
    <row r="1575" spans="1:7">
      <c r="A1575" s="190"/>
      <c r="B1575" s="191"/>
      <c r="C1575" s="189"/>
      <c r="D1575" s="90" t="str">
        <f>+G1575</f>
        <v>15.9</v>
      </c>
      <c r="E1575" s="105" t="s">
        <v>163</v>
      </c>
      <c r="G1575" t="s">
        <v>588</v>
      </c>
    </row>
    <row r="1576" spans="1:7" ht="15.75">
      <c r="A1576" s="192" t="s">
        <v>230</v>
      </c>
      <c r="B1576" s="192"/>
      <c r="C1576" s="192"/>
      <c r="D1576" s="192"/>
      <c r="E1576" s="192"/>
      <c r="G1576" t="e">
        <v>#N/A</v>
      </c>
    </row>
    <row r="1577" spans="1:7" ht="63.75">
      <c r="A1577" s="132" t="s">
        <v>437</v>
      </c>
      <c r="B1577" s="135"/>
      <c r="C1577" s="135"/>
      <c r="D1577" s="135"/>
      <c r="E1577" s="136"/>
      <c r="G1577" t="e">
        <v>#N/A</v>
      </c>
    </row>
    <row r="1578" spans="1:7">
      <c r="A1578" s="91" t="s">
        <v>231</v>
      </c>
      <c r="B1578" s="92" t="s">
        <v>163</v>
      </c>
      <c r="C1578" s="92" t="s">
        <v>2</v>
      </c>
      <c r="D1578" s="92" t="s">
        <v>232</v>
      </c>
      <c r="E1578" s="106" t="s">
        <v>233</v>
      </c>
      <c r="G1578" t="e">
        <v>#N/A</v>
      </c>
    </row>
    <row r="1579" spans="1:7">
      <c r="A1579" s="93" t="s">
        <v>231</v>
      </c>
      <c r="B1579" s="94" t="s">
        <v>390</v>
      </c>
      <c r="C1579" s="129">
        <v>1</v>
      </c>
      <c r="D1579" s="96">
        <v>31919.999999999996</v>
      </c>
      <c r="E1579" s="107">
        <f>ROUND(C1579*D1579,0)</f>
        <v>31920</v>
      </c>
      <c r="G1579" t="e">
        <v>#N/A</v>
      </c>
    </row>
    <row r="1580" spans="1:7">
      <c r="A1580" s="98"/>
      <c r="B1580" s="99">
        <f>+E1580/D1590</f>
        <v>0.64160804020100504</v>
      </c>
      <c r="C1580" s="97"/>
      <c r="D1580" s="98" t="s">
        <v>239</v>
      </c>
      <c r="E1580" s="108">
        <f>SUM(E1579:E1579)</f>
        <v>31920</v>
      </c>
      <c r="G1580" t="e">
        <v>#N/A</v>
      </c>
    </row>
    <row r="1581" spans="1:7">
      <c r="A1581" s="91" t="s">
        <v>240</v>
      </c>
      <c r="B1581" s="92" t="s">
        <v>163</v>
      </c>
      <c r="C1581" s="92" t="s">
        <v>2</v>
      </c>
      <c r="D1581" s="92" t="s">
        <v>232</v>
      </c>
      <c r="E1581" s="106" t="s">
        <v>233</v>
      </c>
      <c r="G1581" t="e">
        <v>#N/A</v>
      </c>
    </row>
    <row r="1582" spans="1:7">
      <c r="A1582" s="93" t="s">
        <v>292</v>
      </c>
      <c r="B1582" s="94" t="s">
        <v>390</v>
      </c>
      <c r="C1582" s="129">
        <v>1</v>
      </c>
      <c r="D1582" s="96">
        <v>13680</v>
      </c>
      <c r="E1582" s="107">
        <f>ROUND(C1582*D1582,0)</f>
        <v>13680</v>
      </c>
      <c r="G1582" t="e">
        <v>#N/A</v>
      </c>
    </row>
    <row r="1583" spans="1:7">
      <c r="A1583" s="98"/>
      <c r="B1583" s="99">
        <f>+E1583/D1590</f>
        <v>0.2749748743718593</v>
      </c>
      <c r="C1583" s="97"/>
      <c r="D1583" s="98" t="s">
        <v>239</v>
      </c>
      <c r="E1583" s="108">
        <f>+E1582</f>
        <v>13680</v>
      </c>
      <c r="G1583" t="e">
        <v>#N/A</v>
      </c>
    </row>
    <row r="1584" spans="1:7">
      <c r="A1584" s="91" t="s">
        <v>248</v>
      </c>
      <c r="B1584" s="92" t="s">
        <v>163</v>
      </c>
      <c r="C1584" s="92" t="s">
        <v>2</v>
      </c>
      <c r="D1584" s="92" t="s">
        <v>232</v>
      </c>
      <c r="E1584" s="106" t="s">
        <v>233</v>
      </c>
      <c r="G1584" t="e">
        <v>#N/A</v>
      </c>
    </row>
    <row r="1585" spans="1:7">
      <c r="A1585" s="93" t="s">
        <v>243</v>
      </c>
      <c r="B1585" s="94" t="s">
        <v>244</v>
      </c>
      <c r="C1585" s="141">
        <v>0.05</v>
      </c>
      <c r="D1585" s="96">
        <v>31920</v>
      </c>
      <c r="E1585" s="107">
        <f>ROUND(C1585*D1585,0)</f>
        <v>1596</v>
      </c>
      <c r="G1585" t="e">
        <v>#N/A</v>
      </c>
    </row>
    <row r="1586" spans="1:7">
      <c r="A1586" s="98"/>
      <c r="B1586" s="99">
        <f>+E1586/D1590</f>
        <v>3.2080402010050253E-2</v>
      </c>
      <c r="C1586" s="97"/>
      <c r="D1586" s="98" t="s">
        <v>239</v>
      </c>
      <c r="E1586" s="108">
        <f>SUM(E1585:E1585)</f>
        <v>1596</v>
      </c>
      <c r="G1586" t="e">
        <v>#N/A</v>
      </c>
    </row>
    <row r="1587" spans="1:7">
      <c r="A1587" s="91" t="s">
        <v>249</v>
      </c>
      <c r="B1587" s="92" t="s">
        <v>163</v>
      </c>
      <c r="C1587" s="92" t="s">
        <v>2</v>
      </c>
      <c r="D1587" s="92" t="s">
        <v>232</v>
      </c>
      <c r="E1587" s="106" t="s">
        <v>233</v>
      </c>
      <c r="G1587" t="e">
        <v>#N/A</v>
      </c>
    </row>
    <row r="1588" spans="1:7">
      <c r="A1588" s="93" t="s">
        <v>247</v>
      </c>
      <c r="B1588" s="94" t="s">
        <v>209</v>
      </c>
      <c r="C1588" s="141">
        <v>0.08</v>
      </c>
      <c r="D1588" s="96">
        <v>31920</v>
      </c>
      <c r="E1588" s="107">
        <f>ROUND(C1588*D1588,0)</f>
        <v>2554</v>
      </c>
      <c r="G1588" t="e">
        <v>#N/A</v>
      </c>
    </row>
    <row r="1589" spans="1:7">
      <c r="A1589" s="98"/>
      <c r="B1589" s="99">
        <f>+E1589/D1590</f>
        <v>5.133668341708543E-2</v>
      </c>
      <c r="C1589" s="97"/>
      <c r="D1589" s="98" t="s">
        <v>239</v>
      </c>
      <c r="E1589" s="108">
        <f>SUM(E1588:E1588)</f>
        <v>2554</v>
      </c>
      <c r="G1589" t="e">
        <v>#N/A</v>
      </c>
    </row>
    <row r="1590" spans="1:7">
      <c r="A1590" s="193" t="s">
        <v>245</v>
      </c>
      <c r="B1590" s="193"/>
      <c r="C1590" s="193"/>
      <c r="D1590" s="194">
        <v>49750</v>
      </c>
      <c r="E1590" s="194"/>
      <c r="G1590" t="e">
        <v>#N/A</v>
      </c>
    </row>
    <row r="1591" spans="1:7">
      <c r="G1591" t="e">
        <v>#N/A</v>
      </c>
    </row>
    <row r="1592" spans="1:7" ht="20.25">
      <c r="A1592" s="183" t="s">
        <v>246</v>
      </c>
      <c r="B1592" s="184"/>
      <c r="C1592" s="184"/>
      <c r="D1592" s="184"/>
      <c r="E1592" s="185"/>
      <c r="G1592" t="e">
        <v>#N/A</v>
      </c>
    </row>
    <row r="1593" spans="1:7">
      <c r="A1593" s="186"/>
      <c r="B1593" s="187"/>
      <c r="C1593" s="188"/>
      <c r="D1593" s="89" t="s">
        <v>229</v>
      </c>
      <c r="E1593" s="104" t="s">
        <v>163</v>
      </c>
      <c r="G1593" t="e">
        <v>#N/A</v>
      </c>
    </row>
    <row r="1594" spans="1:7">
      <c r="A1594" s="190"/>
      <c r="B1594" s="191"/>
      <c r="C1594" s="189"/>
      <c r="D1594" s="90" t="str">
        <f>+G1594</f>
        <v>15.10</v>
      </c>
      <c r="E1594" s="105" t="s">
        <v>163</v>
      </c>
      <c r="G1594" t="s">
        <v>589</v>
      </c>
    </row>
    <row r="1595" spans="1:7" ht="15.75">
      <c r="A1595" s="192" t="s">
        <v>230</v>
      </c>
      <c r="B1595" s="192"/>
      <c r="C1595" s="192"/>
      <c r="D1595" s="192"/>
      <c r="E1595" s="192"/>
      <c r="G1595" t="e">
        <v>#N/A</v>
      </c>
    </row>
    <row r="1596" spans="1:7" ht="76.5">
      <c r="A1596" s="132" t="s">
        <v>438</v>
      </c>
      <c r="B1596" s="135"/>
      <c r="C1596" s="135"/>
      <c r="D1596" s="135"/>
      <c r="E1596" s="136"/>
      <c r="G1596" t="e">
        <v>#N/A</v>
      </c>
    </row>
    <row r="1597" spans="1:7">
      <c r="A1597" s="91" t="s">
        <v>231</v>
      </c>
      <c r="B1597" s="92" t="s">
        <v>163</v>
      </c>
      <c r="C1597" s="92" t="s">
        <v>2</v>
      </c>
      <c r="D1597" s="92" t="s">
        <v>232</v>
      </c>
      <c r="E1597" s="106" t="s">
        <v>233</v>
      </c>
      <c r="G1597" t="e">
        <v>#N/A</v>
      </c>
    </row>
    <row r="1598" spans="1:7">
      <c r="A1598" s="93" t="s">
        <v>231</v>
      </c>
      <c r="B1598" s="94" t="s">
        <v>390</v>
      </c>
      <c r="C1598" s="129">
        <v>1</v>
      </c>
      <c r="D1598" s="96">
        <v>5585140</v>
      </c>
      <c r="E1598" s="107">
        <f>ROUND(C1598*D1598,0)</f>
        <v>5585140</v>
      </c>
      <c r="G1598" t="e">
        <v>#N/A</v>
      </c>
    </row>
    <row r="1599" spans="1:7">
      <c r="A1599" s="98"/>
      <c r="B1599" s="99">
        <f>+E1599/D1609</f>
        <v>0.86172891659861206</v>
      </c>
      <c r="C1599" s="97"/>
      <c r="D1599" s="98" t="s">
        <v>239</v>
      </c>
      <c r="E1599" s="108">
        <f>SUM(E1598:E1598)</f>
        <v>5585140</v>
      </c>
      <c r="G1599" t="e">
        <v>#N/A</v>
      </c>
    </row>
    <row r="1600" spans="1:7">
      <c r="A1600" s="91" t="s">
        <v>240</v>
      </c>
      <c r="B1600" s="92" t="s">
        <v>163</v>
      </c>
      <c r="C1600" s="92" t="s">
        <v>2</v>
      </c>
      <c r="D1600" s="92" t="s">
        <v>232</v>
      </c>
      <c r="E1600" s="106" t="s">
        <v>233</v>
      </c>
      <c r="G1600" t="e">
        <v>#N/A</v>
      </c>
    </row>
    <row r="1601" spans="1:7">
      <c r="A1601" s="93" t="s">
        <v>292</v>
      </c>
      <c r="B1601" s="94" t="s">
        <v>464</v>
      </c>
      <c r="C1601" s="129">
        <v>1</v>
      </c>
      <c r="D1601" s="96">
        <v>280000</v>
      </c>
      <c r="E1601" s="107">
        <f>ROUND(C1601*D1601,0)</f>
        <v>280000</v>
      </c>
      <c r="G1601" t="e">
        <v>#N/A</v>
      </c>
    </row>
    <row r="1602" spans="1:7">
      <c r="A1602" s="98"/>
      <c r="B1602" s="99">
        <f>+E1602/D1609</f>
        <v>4.320108298943471E-2</v>
      </c>
      <c r="C1602" s="97"/>
      <c r="D1602" s="98" t="s">
        <v>239</v>
      </c>
      <c r="E1602" s="108">
        <f>+E1601</f>
        <v>280000</v>
      </c>
      <c r="G1602" t="e">
        <v>#N/A</v>
      </c>
    </row>
    <row r="1603" spans="1:7">
      <c r="A1603" s="91" t="s">
        <v>248</v>
      </c>
      <c r="B1603" s="92" t="s">
        <v>163</v>
      </c>
      <c r="C1603" s="92" t="s">
        <v>2</v>
      </c>
      <c r="D1603" s="92" t="s">
        <v>232</v>
      </c>
      <c r="E1603" s="106" t="s">
        <v>233</v>
      </c>
      <c r="G1603" t="e">
        <v>#N/A</v>
      </c>
    </row>
    <row r="1604" spans="1:7">
      <c r="A1604" s="93" t="s">
        <v>243</v>
      </c>
      <c r="B1604" s="94" t="s">
        <v>244</v>
      </c>
      <c r="C1604" s="141">
        <v>0.05</v>
      </c>
      <c r="D1604" s="96">
        <v>4739840</v>
      </c>
      <c r="E1604" s="107">
        <f>ROUND(C1604*D1604,0)</f>
        <v>236992</v>
      </c>
      <c r="G1604" t="e">
        <v>#N/A</v>
      </c>
    </row>
    <row r="1605" spans="1:7">
      <c r="A1605" s="98"/>
      <c r="B1605" s="99">
        <f>+E1605/D1609</f>
        <v>3.6565396642257539E-2</v>
      </c>
      <c r="C1605" s="97"/>
      <c r="D1605" s="98" t="s">
        <v>239</v>
      </c>
      <c r="E1605" s="108">
        <f>SUM(E1604:E1604)</f>
        <v>236992</v>
      </c>
      <c r="G1605" t="e">
        <v>#N/A</v>
      </c>
    </row>
    <row r="1606" spans="1:7">
      <c r="A1606" s="91" t="s">
        <v>249</v>
      </c>
      <c r="B1606" s="92" t="s">
        <v>163</v>
      </c>
      <c r="C1606" s="92" t="s">
        <v>2</v>
      </c>
      <c r="D1606" s="92" t="s">
        <v>232</v>
      </c>
      <c r="E1606" s="106" t="s">
        <v>233</v>
      </c>
      <c r="G1606" t="e">
        <v>#N/A</v>
      </c>
    </row>
    <row r="1607" spans="1:7">
      <c r="A1607" s="93" t="s">
        <v>247</v>
      </c>
      <c r="B1607" s="94" t="s">
        <v>390</v>
      </c>
      <c r="C1607" s="141">
        <v>0.08</v>
      </c>
      <c r="D1607" s="96">
        <v>4739840</v>
      </c>
      <c r="E1607" s="107">
        <f>ROUND(C1607*D1607,0)</f>
        <v>379187</v>
      </c>
      <c r="G1607" t="e">
        <v>#N/A</v>
      </c>
    </row>
    <row r="1608" spans="1:7">
      <c r="A1608" s="98"/>
      <c r="B1608" s="99">
        <f>+E1608/D1609</f>
        <v>5.8504603769695643E-2</v>
      </c>
      <c r="C1608" s="97"/>
      <c r="D1608" s="98" t="s">
        <v>239</v>
      </c>
      <c r="E1608" s="108">
        <f>SUM(E1607:E1607)</f>
        <v>379187</v>
      </c>
      <c r="G1608" t="e">
        <v>#N/A</v>
      </c>
    </row>
    <row r="1609" spans="1:7">
      <c r="A1609" s="193" t="s">
        <v>245</v>
      </c>
      <c r="B1609" s="193"/>
      <c r="C1609" s="193"/>
      <c r="D1609" s="194">
        <f>E1599+E1602+E1605+E1608</f>
        <v>6481319</v>
      </c>
      <c r="E1609" s="194"/>
      <c r="G1609" t="e">
        <v>#N/A</v>
      </c>
    </row>
    <row r="1610" spans="1:7">
      <c r="G1610" t="e">
        <v>#N/A</v>
      </c>
    </row>
    <row r="1611" spans="1:7" ht="20.25">
      <c r="A1611" s="183" t="s">
        <v>246</v>
      </c>
      <c r="B1611" s="184"/>
      <c r="C1611" s="184"/>
      <c r="D1611" s="184"/>
      <c r="E1611" s="185"/>
      <c r="G1611" t="e">
        <v>#N/A</v>
      </c>
    </row>
    <row r="1612" spans="1:7">
      <c r="A1612" s="186"/>
      <c r="B1612" s="187"/>
      <c r="C1612" s="188"/>
      <c r="D1612" s="89" t="s">
        <v>229</v>
      </c>
      <c r="E1612" s="104" t="s">
        <v>163</v>
      </c>
      <c r="G1612" t="e">
        <v>#N/A</v>
      </c>
    </row>
    <row r="1613" spans="1:7">
      <c r="A1613" s="190"/>
      <c r="B1613" s="191"/>
      <c r="C1613" s="189"/>
      <c r="D1613" s="90" t="str">
        <f>+G1613</f>
        <v>15.11</v>
      </c>
      <c r="E1613" s="105" t="s">
        <v>163</v>
      </c>
      <c r="G1613" t="s">
        <v>590</v>
      </c>
    </row>
    <row r="1614" spans="1:7" ht="15.75">
      <c r="A1614" s="192" t="s">
        <v>230</v>
      </c>
      <c r="B1614" s="192"/>
      <c r="C1614" s="192"/>
      <c r="D1614" s="192"/>
      <c r="E1614" s="192"/>
      <c r="G1614" t="e">
        <v>#N/A</v>
      </c>
    </row>
    <row r="1615" spans="1:7" ht="102">
      <c r="A1615" s="132" t="s">
        <v>439</v>
      </c>
      <c r="B1615" s="135"/>
      <c r="C1615" s="135"/>
      <c r="D1615" s="135"/>
      <c r="E1615" s="136"/>
      <c r="G1615" t="e">
        <v>#N/A</v>
      </c>
    </row>
    <row r="1616" spans="1:7">
      <c r="A1616" s="91" t="s">
        <v>231</v>
      </c>
      <c r="B1616" s="92" t="s">
        <v>163</v>
      </c>
      <c r="C1616" s="92" t="s">
        <v>2</v>
      </c>
      <c r="D1616" s="92" t="s">
        <v>232</v>
      </c>
      <c r="E1616" s="106" t="s">
        <v>233</v>
      </c>
      <c r="G1616" t="e">
        <v>#N/A</v>
      </c>
    </row>
    <row r="1617" spans="1:7">
      <c r="A1617" s="93" t="s">
        <v>493</v>
      </c>
      <c r="B1617" s="94" t="s">
        <v>390</v>
      </c>
      <c r="C1617" s="129">
        <v>1</v>
      </c>
      <c r="D1617" s="96">
        <v>39100004.439000003</v>
      </c>
      <c r="E1617" s="107">
        <f>ROUND(C1617*D1617,0)</f>
        <v>39100004</v>
      </c>
      <c r="G1617" t="e">
        <v>#N/A</v>
      </c>
    </row>
    <row r="1618" spans="1:7">
      <c r="A1618" s="98"/>
      <c r="B1618" s="99">
        <f>+E1618/D1628</f>
        <v>0.92170424936967577</v>
      </c>
      <c r="C1618" s="97"/>
      <c r="D1618" s="98" t="s">
        <v>239</v>
      </c>
      <c r="E1618" s="108">
        <f>SUM(E1617:E1617)</f>
        <v>39100004</v>
      </c>
      <c r="G1618" t="e">
        <v>#N/A</v>
      </c>
    </row>
    <row r="1619" spans="1:7">
      <c r="A1619" s="91" t="s">
        <v>240</v>
      </c>
      <c r="B1619" s="92" t="s">
        <v>163</v>
      </c>
      <c r="C1619" s="92" t="s">
        <v>2</v>
      </c>
      <c r="D1619" s="92" t="s">
        <v>232</v>
      </c>
      <c r="E1619" s="106" t="s">
        <v>233</v>
      </c>
      <c r="G1619" t="e">
        <v>#N/A</v>
      </c>
    </row>
    <row r="1620" spans="1:7">
      <c r="A1620" s="93" t="s">
        <v>292</v>
      </c>
      <c r="B1620" s="94" t="s">
        <v>390</v>
      </c>
      <c r="C1620" s="129">
        <v>1</v>
      </c>
      <c r="D1620" s="96">
        <v>1911937.3</v>
      </c>
      <c r="E1620" s="107">
        <f>ROUND(C1620*D1620,0)</f>
        <v>1911937</v>
      </c>
      <c r="G1620" t="e">
        <v>#N/A</v>
      </c>
    </row>
    <row r="1621" spans="1:7">
      <c r="A1621" s="98"/>
      <c r="B1621" s="99">
        <f>+E1621/D1628</f>
        <v>4.507008381449551E-2</v>
      </c>
      <c r="C1621" s="97"/>
      <c r="D1621" s="98" t="s">
        <v>239</v>
      </c>
      <c r="E1621" s="108">
        <f>+E1620</f>
        <v>1911937</v>
      </c>
      <c r="G1621" t="e">
        <v>#N/A</v>
      </c>
    </row>
    <row r="1622" spans="1:7">
      <c r="A1622" s="91" t="s">
        <v>248</v>
      </c>
      <c r="B1622" s="92" t="s">
        <v>163</v>
      </c>
      <c r="C1622" s="92" t="s">
        <v>2</v>
      </c>
      <c r="D1622" s="92" t="s">
        <v>232</v>
      </c>
      <c r="E1622" s="106" t="s">
        <v>233</v>
      </c>
      <c r="G1622" t="e">
        <v>#N/A</v>
      </c>
    </row>
    <row r="1623" spans="1:7">
      <c r="A1623" s="93" t="s">
        <v>243</v>
      </c>
      <c r="B1623" s="94" t="s">
        <v>244</v>
      </c>
      <c r="C1623" s="141">
        <v>0.01</v>
      </c>
      <c r="D1623" s="96">
        <v>35237004</v>
      </c>
      <c r="E1623" s="107">
        <f>ROUND(C1623*D1623,0)</f>
        <v>352370</v>
      </c>
      <c r="G1623" t="e">
        <v>#N/A</v>
      </c>
    </row>
    <row r="1624" spans="1:7">
      <c r="A1624" s="98"/>
      <c r="B1624" s="99">
        <f>+E1624/D1628</f>
        <v>8.306416703957183E-3</v>
      </c>
      <c r="C1624" s="97"/>
      <c r="D1624" s="98" t="s">
        <v>239</v>
      </c>
      <c r="E1624" s="108">
        <f>SUM(E1623:E1623)</f>
        <v>352370</v>
      </c>
      <c r="G1624" t="e">
        <v>#N/A</v>
      </c>
    </row>
    <row r="1625" spans="1:7">
      <c r="A1625" s="91" t="s">
        <v>249</v>
      </c>
      <c r="B1625" s="92" t="s">
        <v>163</v>
      </c>
      <c r="C1625" s="92" t="s">
        <v>2</v>
      </c>
      <c r="D1625" s="92" t="s">
        <v>232</v>
      </c>
      <c r="E1625" s="106" t="s">
        <v>233</v>
      </c>
      <c r="G1625" t="e">
        <v>#N/A</v>
      </c>
    </row>
    <row r="1626" spans="1:7">
      <c r="A1626" s="93" t="s">
        <v>247</v>
      </c>
      <c r="B1626" s="94" t="s">
        <v>390</v>
      </c>
      <c r="C1626" s="139">
        <v>0.03</v>
      </c>
      <c r="D1626" s="96">
        <v>35237004</v>
      </c>
      <c r="E1626" s="107">
        <f>ROUND(C1626*D1626,0)</f>
        <v>1057110</v>
      </c>
      <c r="G1626" t="e">
        <v>#N/A</v>
      </c>
    </row>
    <row r="1627" spans="1:7">
      <c r="A1627" s="98"/>
      <c r="B1627" s="99">
        <f>+E1627/D1628</f>
        <v>2.4919250111871547E-2</v>
      </c>
      <c r="C1627" s="97"/>
      <c r="D1627" s="98" t="s">
        <v>239</v>
      </c>
      <c r="E1627" s="108">
        <f>SUM(E1626:E1626)</f>
        <v>1057110</v>
      </c>
      <c r="G1627" t="e">
        <v>#N/A</v>
      </c>
    </row>
    <row r="1628" spans="1:7">
      <c r="A1628" s="193" t="s">
        <v>245</v>
      </c>
      <c r="B1628" s="193"/>
      <c r="C1628" s="193"/>
      <c r="D1628" s="194">
        <f>E1618+E1621+E1624+E1627</f>
        <v>42421421</v>
      </c>
      <c r="E1628" s="194"/>
      <c r="G1628" t="e">
        <v>#N/A</v>
      </c>
    </row>
    <row r="1629" spans="1:7">
      <c r="G1629" t="e">
        <v>#N/A</v>
      </c>
    </row>
    <row r="1630" spans="1:7" ht="20.25">
      <c r="A1630" s="183" t="s">
        <v>246</v>
      </c>
      <c r="B1630" s="184"/>
      <c r="C1630" s="184"/>
      <c r="D1630" s="184"/>
      <c r="E1630" s="185"/>
      <c r="G1630" t="e">
        <v>#N/A</v>
      </c>
    </row>
    <row r="1631" spans="1:7">
      <c r="A1631" s="186"/>
      <c r="B1631" s="187"/>
      <c r="C1631" s="188"/>
      <c r="D1631" s="89" t="s">
        <v>229</v>
      </c>
      <c r="E1631" s="104" t="s">
        <v>163</v>
      </c>
      <c r="G1631" t="e">
        <v>#N/A</v>
      </c>
    </row>
    <row r="1632" spans="1:7">
      <c r="A1632" s="190"/>
      <c r="B1632" s="191"/>
      <c r="C1632" s="189"/>
      <c r="D1632" s="90" t="str">
        <f>+G1632</f>
        <v>15.12</v>
      </c>
      <c r="E1632" s="105" t="s">
        <v>163</v>
      </c>
      <c r="G1632" t="s">
        <v>591</v>
      </c>
    </row>
    <row r="1633" spans="1:7" ht="15.75">
      <c r="A1633" s="192" t="s">
        <v>230</v>
      </c>
      <c r="B1633" s="192"/>
      <c r="C1633" s="192"/>
      <c r="D1633" s="192"/>
      <c r="E1633" s="192"/>
      <c r="G1633" t="e">
        <v>#N/A</v>
      </c>
    </row>
    <row r="1634" spans="1:7" ht="102">
      <c r="A1634" s="132" t="s">
        <v>468</v>
      </c>
      <c r="B1634" s="135"/>
      <c r="C1634" s="135"/>
      <c r="D1634" s="135"/>
      <c r="E1634" s="136"/>
      <c r="G1634" t="e">
        <v>#N/A</v>
      </c>
    </row>
    <row r="1635" spans="1:7">
      <c r="A1635" s="91" t="s">
        <v>231</v>
      </c>
      <c r="B1635" s="92" t="s">
        <v>163</v>
      </c>
      <c r="C1635" s="92" t="s">
        <v>2</v>
      </c>
      <c r="D1635" s="92" t="s">
        <v>232</v>
      </c>
      <c r="E1635" s="106" t="s">
        <v>233</v>
      </c>
      <c r="G1635" t="e">
        <v>#N/A</v>
      </c>
    </row>
    <row r="1636" spans="1:7">
      <c r="A1636" s="93" t="s">
        <v>495</v>
      </c>
      <c r="B1636" s="94" t="s">
        <v>390</v>
      </c>
      <c r="C1636" s="129">
        <v>1</v>
      </c>
      <c r="D1636" s="96">
        <v>47243250</v>
      </c>
      <c r="E1636" s="107">
        <f>ROUND(C1636*D1636,0)</f>
        <v>47243250</v>
      </c>
      <c r="G1636" t="e">
        <v>#N/A</v>
      </c>
    </row>
    <row r="1637" spans="1:7">
      <c r="A1637" s="98"/>
      <c r="B1637" s="99">
        <f>+E1637/D1647</f>
        <v>0.92209873268746489</v>
      </c>
      <c r="C1637" s="97"/>
      <c r="D1637" s="98" t="s">
        <v>239</v>
      </c>
      <c r="E1637" s="108">
        <f>SUM(E1636:E1636)</f>
        <v>47243250</v>
      </c>
      <c r="G1637" t="e">
        <v>#N/A</v>
      </c>
    </row>
    <row r="1638" spans="1:7">
      <c r="A1638" s="91" t="s">
        <v>240</v>
      </c>
      <c r="B1638" s="92" t="s">
        <v>163</v>
      </c>
      <c r="C1638" s="92" t="s">
        <v>2</v>
      </c>
      <c r="D1638" s="92" t="s">
        <v>232</v>
      </c>
      <c r="E1638" s="106" t="s">
        <v>233</v>
      </c>
      <c r="G1638" t="e">
        <v>#N/A</v>
      </c>
    </row>
    <row r="1639" spans="1:7">
      <c r="A1639" s="93" t="s">
        <v>292</v>
      </c>
      <c r="B1639" s="94" t="s">
        <v>390</v>
      </c>
      <c r="C1639" s="129">
        <v>1</v>
      </c>
      <c r="D1639" s="96">
        <v>2287500</v>
      </c>
      <c r="E1639" s="107">
        <f>ROUND(C1639*D1639,0)</f>
        <v>2287500</v>
      </c>
      <c r="G1639" t="e">
        <v>#N/A</v>
      </c>
    </row>
    <row r="1640" spans="1:7">
      <c r="A1640" s="98"/>
      <c r="B1640" s="99">
        <f>+E1640/D1647</f>
        <v>4.4647666090342555E-2</v>
      </c>
      <c r="C1640" s="97"/>
      <c r="D1640" s="98" t="s">
        <v>239</v>
      </c>
      <c r="E1640" s="108">
        <f>+E1639</f>
        <v>2287500</v>
      </c>
      <c r="G1640" t="e">
        <v>#N/A</v>
      </c>
    </row>
    <row r="1641" spans="1:7">
      <c r="A1641" s="91" t="s">
        <v>248</v>
      </c>
      <c r="B1641" s="92" t="s">
        <v>163</v>
      </c>
      <c r="C1641" s="92" t="s">
        <v>2</v>
      </c>
      <c r="D1641" s="92" t="s">
        <v>232</v>
      </c>
      <c r="E1641" s="106" t="s">
        <v>233</v>
      </c>
      <c r="G1641" t="e">
        <v>#N/A</v>
      </c>
    </row>
    <row r="1642" spans="1:7">
      <c r="A1642" s="93" t="s">
        <v>243</v>
      </c>
      <c r="B1642" s="94" t="s">
        <v>244</v>
      </c>
      <c r="C1642" s="141">
        <v>0.01</v>
      </c>
      <c r="D1642" s="96">
        <v>42593250</v>
      </c>
      <c r="E1642" s="107">
        <f>ROUND(C1642*D1642,0)</f>
        <v>425933</v>
      </c>
      <c r="G1642" t="e">
        <v>#N/A</v>
      </c>
    </row>
    <row r="1643" spans="1:7">
      <c r="A1643" s="98"/>
      <c r="B1643" s="99">
        <f>+E1643/D1647</f>
        <v>8.3134051850744812E-3</v>
      </c>
      <c r="C1643" s="97"/>
      <c r="D1643" s="98" t="s">
        <v>239</v>
      </c>
      <c r="E1643" s="108">
        <f>SUM(E1642:E1642)</f>
        <v>425933</v>
      </c>
      <c r="G1643" t="e">
        <v>#N/A</v>
      </c>
    </row>
    <row r="1644" spans="1:7">
      <c r="A1644" s="91" t="s">
        <v>249</v>
      </c>
      <c r="B1644" s="92" t="s">
        <v>163</v>
      </c>
      <c r="C1644" s="92" t="s">
        <v>2</v>
      </c>
      <c r="D1644" s="92" t="s">
        <v>232</v>
      </c>
      <c r="E1644" s="106" t="s">
        <v>233</v>
      </c>
      <c r="G1644" t="e">
        <v>#N/A</v>
      </c>
    </row>
    <row r="1645" spans="1:7">
      <c r="A1645" s="93" t="s">
        <v>247</v>
      </c>
      <c r="B1645" s="94" t="s">
        <v>209</v>
      </c>
      <c r="C1645" s="141">
        <v>0.03</v>
      </c>
      <c r="D1645" s="96">
        <v>42593250</v>
      </c>
      <c r="E1645" s="107">
        <f>ROUND(C1645*D1645,0)</f>
        <v>1277798</v>
      </c>
      <c r="G1645" t="e">
        <v>#N/A</v>
      </c>
    </row>
    <row r="1646" spans="1:7">
      <c r="A1646" s="98"/>
      <c r="B1646" s="99">
        <f>+E1646/D1647</f>
        <v>2.4940196037118049E-2</v>
      </c>
      <c r="C1646" s="97"/>
      <c r="D1646" s="98" t="s">
        <v>239</v>
      </c>
      <c r="E1646" s="108">
        <f>SUM(E1645:E1645)</f>
        <v>1277798</v>
      </c>
      <c r="G1646" t="e">
        <v>#N/A</v>
      </c>
    </row>
    <row r="1647" spans="1:7">
      <c r="A1647" s="193" t="s">
        <v>245</v>
      </c>
      <c r="B1647" s="193"/>
      <c r="C1647" s="193"/>
      <c r="D1647" s="194">
        <f>E1637+E1640+E1643+E1646</f>
        <v>51234481</v>
      </c>
      <c r="E1647" s="194"/>
      <c r="G1647" t="e">
        <v>#N/A</v>
      </c>
    </row>
    <row r="1648" spans="1:7">
      <c r="G1648" t="e">
        <v>#N/A</v>
      </c>
    </row>
    <row r="1649" spans="1:7" ht="20.25">
      <c r="A1649" s="183" t="s">
        <v>246</v>
      </c>
      <c r="B1649" s="184"/>
      <c r="C1649" s="184"/>
      <c r="D1649" s="184"/>
      <c r="E1649" s="185"/>
      <c r="G1649" t="e">
        <v>#N/A</v>
      </c>
    </row>
    <row r="1650" spans="1:7">
      <c r="A1650" s="186"/>
      <c r="B1650" s="187"/>
      <c r="C1650" s="188"/>
      <c r="D1650" s="89" t="s">
        <v>229</v>
      </c>
      <c r="E1650" s="104" t="s">
        <v>163</v>
      </c>
      <c r="G1650" t="e">
        <v>#N/A</v>
      </c>
    </row>
    <row r="1651" spans="1:7">
      <c r="A1651" s="190"/>
      <c r="B1651" s="191"/>
      <c r="C1651" s="189"/>
      <c r="D1651" s="90" t="str">
        <f>+G1651</f>
        <v>15.13</v>
      </c>
      <c r="E1651" s="105" t="s">
        <v>163</v>
      </c>
      <c r="G1651" t="s">
        <v>592</v>
      </c>
    </row>
    <row r="1652" spans="1:7" ht="15.75">
      <c r="A1652" s="192" t="s">
        <v>230</v>
      </c>
      <c r="B1652" s="192"/>
      <c r="C1652" s="192"/>
      <c r="D1652" s="192"/>
      <c r="E1652" s="192"/>
      <c r="G1652" t="e">
        <v>#N/A</v>
      </c>
    </row>
    <row r="1653" spans="1:7" ht="102">
      <c r="A1653" s="132" t="s">
        <v>467</v>
      </c>
      <c r="B1653" s="135"/>
      <c r="C1653" s="135"/>
      <c r="D1653" s="135"/>
      <c r="E1653" s="136"/>
      <c r="G1653" t="e">
        <v>#N/A</v>
      </c>
    </row>
    <row r="1654" spans="1:7">
      <c r="A1654" s="91" t="s">
        <v>231</v>
      </c>
      <c r="B1654" s="92" t="s">
        <v>163</v>
      </c>
      <c r="C1654" s="92" t="s">
        <v>2</v>
      </c>
      <c r="D1654" s="92" t="s">
        <v>232</v>
      </c>
      <c r="E1654" s="106" t="s">
        <v>233</v>
      </c>
      <c r="G1654" t="e">
        <v>#N/A</v>
      </c>
    </row>
    <row r="1655" spans="1:7">
      <c r="A1655" s="93" t="s">
        <v>494</v>
      </c>
      <c r="B1655" s="94" t="s">
        <v>390</v>
      </c>
      <c r="C1655" s="129">
        <v>1</v>
      </c>
      <c r="D1655" s="96">
        <v>38133500</v>
      </c>
      <c r="E1655" s="107">
        <f>ROUND(C1655*D1655,0)</f>
        <v>38133500</v>
      </c>
      <c r="G1655" t="e">
        <v>#N/A</v>
      </c>
    </row>
    <row r="1656" spans="1:7">
      <c r="A1656" s="98"/>
      <c r="B1656" s="99">
        <f>+E1656/D1666</f>
        <v>0.90542447403892656</v>
      </c>
      <c r="C1656" s="97"/>
      <c r="D1656" s="98" t="s">
        <v>239</v>
      </c>
      <c r="E1656" s="108">
        <f>SUM(E1655:E1655)</f>
        <v>38133500</v>
      </c>
      <c r="G1656" t="e">
        <v>#N/A</v>
      </c>
    </row>
    <row r="1657" spans="1:7">
      <c r="A1657" s="91" t="s">
        <v>240</v>
      </c>
      <c r="B1657" s="92" t="s">
        <v>163</v>
      </c>
      <c r="C1657" s="92" t="s">
        <v>2</v>
      </c>
      <c r="D1657" s="92" t="s">
        <v>232</v>
      </c>
      <c r="E1657" s="106" t="s">
        <v>233</v>
      </c>
      <c r="G1657" t="e">
        <v>#N/A</v>
      </c>
    </row>
    <row r="1658" spans="1:7">
      <c r="A1658" s="93" t="s">
        <v>292</v>
      </c>
      <c r="B1658" s="94" t="s">
        <v>390</v>
      </c>
      <c r="C1658" s="129">
        <v>1</v>
      </c>
      <c r="D1658" s="96">
        <v>1925000</v>
      </c>
      <c r="E1658" s="107">
        <f>ROUND(C1658*D1658,0)</f>
        <v>1925000</v>
      </c>
      <c r="G1658" t="e">
        <v>#N/A</v>
      </c>
    </row>
    <row r="1659" spans="1:7">
      <c r="A1659" s="98"/>
      <c r="B1659" s="99">
        <f>+E1659/D1666</f>
        <v>4.5706324164446845E-2</v>
      </c>
      <c r="C1659" s="97"/>
      <c r="D1659" s="98" t="s">
        <v>239</v>
      </c>
      <c r="E1659" s="108">
        <f>+E1658</f>
        <v>1925000</v>
      </c>
      <c r="G1659" t="e">
        <v>#N/A</v>
      </c>
    </row>
    <row r="1660" spans="1:7">
      <c r="A1660" s="91" t="s">
        <v>248</v>
      </c>
      <c r="B1660" s="92" t="s">
        <v>163</v>
      </c>
      <c r="C1660" s="92" t="s">
        <v>2</v>
      </c>
      <c r="D1660" s="92" t="s">
        <v>232</v>
      </c>
      <c r="E1660" s="106" t="s">
        <v>233</v>
      </c>
      <c r="G1660" t="e">
        <v>#N/A</v>
      </c>
    </row>
    <row r="1661" spans="1:7">
      <c r="A1661" s="93" t="s">
        <v>243</v>
      </c>
      <c r="B1661" s="94" t="s">
        <v>244</v>
      </c>
      <c r="C1661" s="129">
        <v>0.03</v>
      </c>
      <c r="D1661" s="96">
        <v>34303500</v>
      </c>
      <c r="E1661" s="107">
        <f>ROUND(C1661*D1661,0)</f>
        <v>1029105</v>
      </c>
      <c r="G1661" t="e">
        <v>#N/A</v>
      </c>
    </row>
    <row r="1662" spans="1:7">
      <c r="A1662" s="98"/>
      <c r="B1662" s="99">
        <f>+E1662/D1666</f>
        <v>2.4434600898313282E-2</v>
      </c>
      <c r="C1662" s="97"/>
      <c r="D1662" s="98" t="s">
        <v>239</v>
      </c>
      <c r="E1662" s="108">
        <f>SUM(E1661:E1661)</f>
        <v>1029105</v>
      </c>
      <c r="G1662" t="e">
        <v>#N/A</v>
      </c>
    </row>
    <row r="1663" spans="1:7">
      <c r="A1663" s="91" t="s">
        <v>249</v>
      </c>
      <c r="B1663" s="92" t="s">
        <v>163</v>
      </c>
      <c r="C1663" s="92" t="s">
        <v>2</v>
      </c>
      <c r="D1663" s="92" t="s">
        <v>232</v>
      </c>
      <c r="E1663" s="106" t="s">
        <v>233</v>
      </c>
      <c r="G1663" t="e">
        <v>#N/A</v>
      </c>
    </row>
    <row r="1664" spans="1:7">
      <c r="A1664" s="93" t="s">
        <v>247</v>
      </c>
      <c r="B1664" s="94" t="s">
        <v>209</v>
      </c>
      <c r="C1664" s="129">
        <v>0.03</v>
      </c>
      <c r="D1664" s="96">
        <v>34303500</v>
      </c>
      <c r="E1664" s="107">
        <f>ROUND(C1664*D1664,0)</f>
        <v>1029105</v>
      </c>
      <c r="G1664" t="e">
        <v>#N/A</v>
      </c>
    </row>
    <row r="1665" spans="1:7">
      <c r="A1665" s="98"/>
      <c r="B1665" s="99">
        <f>+E1665/D1666</f>
        <v>2.4434600898313282E-2</v>
      </c>
      <c r="C1665" s="97"/>
      <c r="D1665" s="98" t="s">
        <v>239</v>
      </c>
      <c r="E1665" s="108">
        <f>SUM(E1664:E1664)</f>
        <v>1029105</v>
      </c>
      <c r="G1665" t="e">
        <v>#N/A</v>
      </c>
    </row>
    <row r="1666" spans="1:7">
      <c r="A1666" s="193" t="s">
        <v>245</v>
      </c>
      <c r="B1666" s="193"/>
      <c r="C1666" s="193"/>
      <c r="D1666" s="194">
        <f>E1656+E1659+E1662+E1665</f>
        <v>42116710</v>
      </c>
      <c r="E1666" s="194"/>
      <c r="G1666" t="e">
        <v>#N/A</v>
      </c>
    </row>
    <row r="1667" spans="1:7">
      <c r="G1667" t="e">
        <v>#N/A</v>
      </c>
    </row>
    <row r="1668" spans="1:7" ht="20.25">
      <c r="A1668" s="183" t="s">
        <v>246</v>
      </c>
      <c r="B1668" s="184"/>
      <c r="C1668" s="184"/>
      <c r="D1668" s="184"/>
      <c r="E1668" s="185"/>
      <c r="G1668" t="e">
        <v>#N/A</v>
      </c>
    </row>
    <row r="1669" spans="1:7">
      <c r="A1669" s="186"/>
      <c r="B1669" s="187"/>
      <c r="C1669" s="188"/>
      <c r="D1669" s="89" t="s">
        <v>229</v>
      </c>
      <c r="E1669" s="104" t="s">
        <v>163</v>
      </c>
      <c r="G1669" t="e">
        <v>#N/A</v>
      </c>
    </row>
    <row r="1670" spans="1:7">
      <c r="A1670" s="190"/>
      <c r="B1670" s="191"/>
      <c r="C1670" s="189"/>
      <c r="D1670" s="90" t="str">
        <f>+G1670</f>
        <v>15.14</v>
      </c>
      <c r="E1670" s="105" t="s">
        <v>163</v>
      </c>
      <c r="G1670" t="s">
        <v>593</v>
      </c>
    </row>
    <row r="1671" spans="1:7" ht="15.75">
      <c r="A1671" s="192" t="s">
        <v>230</v>
      </c>
      <c r="B1671" s="192"/>
      <c r="C1671" s="192"/>
      <c r="D1671" s="192"/>
      <c r="E1671" s="192"/>
      <c r="G1671" t="e">
        <v>#N/A</v>
      </c>
    </row>
    <row r="1672" spans="1:7" ht="38.25">
      <c r="A1672" s="132" t="s">
        <v>440</v>
      </c>
      <c r="B1672" s="135"/>
      <c r="C1672" s="135"/>
      <c r="D1672" s="135"/>
      <c r="E1672" s="136"/>
      <c r="G1672" t="e">
        <v>#N/A</v>
      </c>
    </row>
    <row r="1673" spans="1:7">
      <c r="A1673" s="91" t="s">
        <v>231</v>
      </c>
      <c r="B1673" s="92" t="s">
        <v>163</v>
      </c>
      <c r="C1673" s="92" t="s">
        <v>2</v>
      </c>
      <c r="D1673" s="92" t="s">
        <v>232</v>
      </c>
      <c r="E1673" s="106" t="s">
        <v>233</v>
      </c>
      <c r="G1673" t="e">
        <v>#N/A</v>
      </c>
    </row>
    <row r="1674" spans="1:7">
      <c r="A1674" s="93" t="s">
        <v>496</v>
      </c>
      <c r="B1674" s="94" t="s">
        <v>390</v>
      </c>
      <c r="C1674" s="129">
        <v>1</v>
      </c>
      <c r="D1674" s="96">
        <v>19627950</v>
      </c>
      <c r="E1674" s="107">
        <f>ROUND(C1674*D1674,0)</f>
        <v>19627950</v>
      </c>
      <c r="G1674" t="e">
        <v>#N/A</v>
      </c>
    </row>
    <row r="1675" spans="1:7">
      <c r="A1675" s="98"/>
      <c r="B1675" s="99">
        <f>+E1675/D1685</f>
        <v>0.89745708262241031</v>
      </c>
      <c r="C1675" s="97"/>
      <c r="D1675" s="98" t="s">
        <v>239</v>
      </c>
      <c r="E1675" s="108">
        <f>SUM(E1674:E1674)</f>
        <v>19627950</v>
      </c>
      <c r="G1675" t="e">
        <v>#N/A</v>
      </c>
    </row>
    <row r="1676" spans="1:7">
      <c r="A1676" s="91" t="s">
        <v>240</v>
      </c>
      <c r="B1676" s="92" t="s">
        <v>163</v>
      </c>
      <c r="C1676" s="92" t="s">
        <v>2</v>
      </c>
      <c r="D1676" s="92" t="s">
        <v>232</v>
      </c>
      <c r="E1676" s="106" t="s">
        <v>233</v>
      </c>
      <c r="G1676" t="e">
        <v>#N/A</v>
      </c>
    </row>
    <row r="1677" spans="1:7">
      <c r="A1677" s="93" t="s">
        <v>292</v>
      </c>
      <c r="B1677" s="94" t="s">
        <v>390</v>
      </c>
      <c r="C1677" s="129">
        <v>1</v>
      </c>
      <c r="D1677" s="96">
        <v>1065000</v>
      </c>
      <c r="E1677" s="107">
        <f>ROUND(C1677*D1677,0)</f>
        <v>1065000</v>
      </c>
      <c r="G1677" t="e">
        <v>#N/A</v>
      </c>
    </row>
    <row r="1678" spans="1:7">
      <c r="A1678" s="98"/>
      <c r="B1678" s="99">
        <f>+E1678/D1685</f>
        <v>4.8695446696820958E-2</v>
      </c>
      <c r="C1678" s="97"/>
      <c r="D1678" s="98" t="s">
        <v>239</v>
      </c>
      <c r="E1678" s="108">
        <f>+E1677</f>
        <v>1065000</v>
      </c>
      <c r="G1678" t="e">
        <v>#N/A</v>
      </c>
    </row>
    <row r="1679" spans="1:7">
      <c r="A1679" s="91" t="s">
        <v>248</v>
      </c>
      <c r="B1679" s="92" t="s">
        <v>163</v>
      </c>
      <c r="C1679" s="92" t="s">
        <v>2</v>
      </c>
      <c r="D1679" s="92" t="s">
        <v>232</v>
      </c>
      <c r="E1679" s="106" t="s">
        <v>233</v>
      </c>
      <c r="G1679" t="e">
        <v>#N/A</v>
      </c>
    </row>
    <row r="1680" spans="1:7">
      <c r="A1680" s="93" t="s">
        <v>243</v>
      </c>
      <c r="B1680" s="94" t="s">
        <v>244</v>
      </c>
      <c r="C1680" s="129">
        <v>0.03</v>
      </c>
      <c r="D1680" s="96">
        <v>19627950</v>
      </c>
      <c r="E1680" s="107">
        <f>ROUND(C1680*D1680,0)</f>
        <v>588839</v>
      </c>
      <c r="G1680" t="e">
        <v>#N/A</v>
      </c>
    </row>
    <row r="1681" spans="1:7">
      <c r="A1681" s="98"/>
      <c r="B1681" s="99">
        <f>+E1681/D1685</f>
        <v>2.6923735340384374E-2</v>
      </c>
      <c r="C1681" s="97"/>
      <c r="D1681" s="98" t="s">
        <v>239</v>
      </c>
      <c r="E1681" s="108">
        <f>SUM(E1680:E1680)</f>
        <v>588839</v>
      </c>
      <c r="G1681" t="e">
        <v>#N/A</v>
      </c>
    </row>
    <row r="1682" spans="1:7">
      <c r="A1682" s="91" t="s">
        <v>249</v>
      </c>
      <c r="B1682" s="92" t="s">
        <v>163</v>
      </c>
      <c r="C1682" s="92" t="s">
        <v>2</v>
      </c>
      <c r="D1682" s="92" t="s">
        <v>232</v>
      </c>
      <c r="E1682" s="106" t="s">
        <v>233</v>
      </c>
      <c r="G1682" t="e">
        <v>#N/A</v>
      </c>
    </row>
    <row r="1683" spans="1:7">
      <c r="A1683" s="93" t="s">
        <v>247</v>
      </c>
      <c r="B1683" s="94" t="s">
        <v>209</v>
      </c>
      <c r="C1683" s="129">
        <v>0.03</v>
      </c>
      <c r="D1683" s="96">
        <v>19627950</v>
      </c>
      <c r="E1683" s="107">
        <f>ROUND(C1683*D1683,0)</f>
        <v>588839</v>
      </c>
      <c r="G1683" t="e">
        <v>#N/A</v>
      </c>
    </row>
    <row r="1684" spans="1:7">
      <c r="A1684" s="98"/>
      <c r="B1684" s="99">
        <f>+E1684/D1685</f>
        <v>2.6923735340384374E-2</v>
      </c>
      <c r="C1684" s="97"/>
      <c r="D1684" s="98" t="s">
        <v>239</v>
      </c>
      <c r="E1684" s="108">
        <f>SUM(E1683:E1683)</f>
        <v>588839</v>
      </c>
      <c r="G1684" t="e">
        <v>#N/A</v>
      </c>
    </row>
    <row r="1685" spans="1:7">
      <c r="A1685" s="193" t="s">
        <v>245</v>
      </c>
      <c r="B1685" s="193"/>
      <c r="C1685" s="193"/>
      <c r="D1685" s="194">
        <v>21870628</v>
      </c>
      <c r="E1685" s="194"/>
      <c r="G1685" t="e">
        <v>#N/A</v>
      </c>
    </row>
    <row r="1686" spans="1:7">
      <c r="G1686" t="e">
        <v>#N/A</v>
      </c>
    </row>
    <row r="1687" spans="1:7" ht="20.25">
      <c r="A1687" s="183" t="s">
        <v>246</v>
      </c>
      <c r="B1687" s="184"/>
      <c r="C1687" s="184"/>
      <c r="D1687" s="184"/>
      <c r="E1687" s="185"/>
      <c r="G1687" t="e">
        <v>#N/A</v>
      </c>
    </row>
    <row r="1688" spans="1:7">
      <c r="A1688" s="186"/>
      <c r="B1688" s="187"/>
      <c r="C1688" s="188"/>
      <c r="D1688" s="89" t="s">
        <v>229</v>
      </c>
      <c r="E1688" s="104" t="s">
        <v>163</v>
      </c>
      <c r="G1688" t="e">
        <v>#N/A</v>
      </c>
    </row>
    <row r="1689" spans="1:7">
      <c r="A1689" s="190"/>
      <c r="B1689" s="191"/>
      <c r="C1689" s="189"/>
      <c r="D1689" s="90" t="str">
        <f>+G1689</f>
        <v>15.15</v>
      </c>
      <c r="E1689" s="105" t="s">
        <v>163</v>
      </c>
      <c r="G1689" t="s">
        <v>594</v>
      </c>
    </row>
    <row r="1690" spans="1:7" ht="15.75">
      <c r="A1690" s="192" t="s">
        <v>230</v>
      </c>
      <c r="B1690" s="192"/>
      <c r="C1690" s="192"/>
      <c r="D1690" s="192"/>
      <c r="E1690" s="192"/>
      <c r="G1690" t="e">
        <v>#N/A</v>
      </c>
    </row>
    <row r="1691" spans="1:7" ht="25.5">
      <c r="A1691" s="132" t="s">
        <v>399</v>
      </c>
      <c r="B1691" s="135"/>
      <c r="C1691" s="135"/>
      <c r="D1691" s="135"/>
      <c r="E1691" s="136"/>
      <c r="G1691" t="e">
        <v>#N/A</v>
      </c>
    </row>
    <row r="1692" spans="1:7">
      <c r="A1692" s="91" t="s">
        <v>231</v>
      </c>
      <c r="B1692" s="92" t="s">
        <v>163</v>
      </c>
      <c r="C1692" s="92" t="s">
        <v>2</v>
      </c>
      <c r="D1692" s="92" t="s">
        <v>232</v>
      </c>
      <c r="E1692" s="106" t="s">
        <v>233</v>
      </c>
      <c r="G1692" t="e">
        <v>#N/A</v>
      </c>
    </row>
    <row r="1693" spans="1:7">
      <c r="A1693" s="93" t="s">
        <v>497</v>
      </c>
      <c r="B1693" s="94" t="s">
        <v>390</v>
      </c>
      <c r="C1693" s="129">
        <v>1</v>
      </c>
      <c r="D1693" s="96">
        <v>634100</v>
      </c>
      <c r="E1693" s="107">
        <f>ROUND(C1693*D1693,0)</f>
        <v>634100</v>
      </c>
      <c r="G1693" t="e">
        <v>#N/A</v>
      </c>
    </row>
    <row r="1694" spans="1:7">
      <c r="A1694" s="98"/>
      <c r="B1694" s="99">
        <f>+E1694/D1704</f>
        <v>0.84116773874319639</v>
      </c>
      <c r="C1694" s="97"/>
      <c r="D1694" s="98" t="s">
        <v>239</v>
      </c>
      <c r="E1694" s="108">
        <f>SUM(E1693:E1693)</f>
        <v>634100</v>
      </c>
      <c r="G1694" t="e">
        <v>#N/A</v>
      </c>
    </row>
    <row r="1695" spans="1:7">
      <c r="A1695" s="91" t="s">
        <v>240</v>
      </c>
      <c r="B1695" s="92" t="s">
        <v>163</v>
      </c>
      <c r="C1695" s="92" t="s">
        <v>2</v>
      </c>
      <c r="D1695" s="92" t="s">
        <v>232</v>
      </c>
      <c r="E1695" s="106" t="s">
        <v>233</v>
      </c>
      <c r="G1695" t="e">
        <v>#N/A</v>
      </c>
    </row>
    <row r="1696" spans="1:7">
      <c r="A1696" s="93" t="s">
        <v>292</v>
      </c>
      <c r="B1696" s="94" t="s">
        <v>390</v>
      </c>
      <c r="C1696" s="129">
        <v>1</v>
      </c>
      <c r="D1696" s="96">
        <v>37300</v>
      </c>
      <c r="E1696" s="107">
        <f>ROUND(C1696*D1696,0)</f>
        <v>37300</v>
      </c>
      <c r="G1696" t="e">
        <v>#N/A</v>
      </c>
    </row>
    <row r="1697" spans="1:7">
      <c r="A1697" s="98"/>
      <c r="B1697" s="99">
        <f>+E1697/D1704</f>
        <v>4.9480455220188027E-2</v>
      </c>
      <c r="C1697" s="97"/>
      <c r="D1697" s="98" t="s">
        <v>239</v>
      </c>
      <c r="E1697" s="108">
        <f>+E1696</f>
        <v>37300</v>
      </c>
      <c r="G1697" t="e">
        <v>#N/A</v>
      </c>
    </row>
    <row r="1698" spans="1:7">
      <c r="A1698" s="91" t="s">
        <v>248</v>
      </c>
      <c r="B1698" s="92" t="s">
        <v>163</v>
      </c>
      <c r="C1698" s="92" t="s">
        <v>2</v>
      </c>
      <c r="D1698" s="92" t="s">
        <v>232</v>
      </c>
      <c r="E1698" s="106" t="s">
        <v>233</v>
      </c>
      <c r="G1698" t="e">
        <v>#N/A</v>
      </c>
    </row>
    <row r="1699" spans="1:7">
      <c r="A1699" s="93" t="s">
        <v>243</v>
      </c>
      <c r="B1699" s="94" t="s">
        <v>244</v>
      </c>
      <c r="C1699" s="141">
        <v>0.05</v>
      </c>
      <c r="D1699" s="96">
        <v>634100</v>
      </c>
      <c r="E1699" s="107">
        <f>ROUND(C1699*D1699,0)</f>
        <v>31705</v>
      </c>
      <c r="G1699" t="e">
        <v>#N/A</v>
      </c>
    </row>
    <row r="1700" spans="1:7">
      <c r="A1700" s="98"/>
      <c r="B1700" s="99">
        <f>+E1700/D1704</f>
        <v>4.2058386937159825E-2</v>
      </c>
      <c r="C1700" s="97"/>
      <c r="D1700" s="98" t="s">
        <v>239</v>
      </c>
      <c r="E1700" s="108">
        <f>SUM(E1699:E1699)</f>
        <v>31705</v>
      </c>
      <c r="G1700" t="e">
        <v>#N/A</v>
      </c>
    </row>
    <row r="1701" spans="1:7">
      <c r="A1701" s="91" t="s">
        <v>249</v>
      </c>
      <c r="B1701" s="92" t="s">
        <v>163</v>
      </c>
      <c r="C1701" s="92" t="s">
        <v>2</v>
      </c>
      <c r="D1701" s="92" t="s">
        <v>232</v>
      </c>
      <c r="E1701" s="106" t="s">
        <v>233</v>
      </c>
      <c r="G1701" t="e">
        <v>#N/A</v>
      </c>
    </row>
    <row r="1702" spans="1:7">
      <c r="A1702" s="93" t="s">
        <v>247</v>
      </c>
      <c r="B1702" s="94" t="s">
        <v>209</v>
      </c>
      <c r="C1702" s="141">
        <v>0.08</v>
      </c>
      <c r="D1702" s="96">
        <v>634100</v>
      </c>
      <c r="E1702" s="107">
        <f>ROUND(C1702*D1702,0)</f>
        <v>50728</v>
      </c>
      <c r="G1702" t="e">
        <v>#N/A</v>
      </c>
    </row>
    <row r="1703" spans="1:7">
      <c r="A1703" s="98"/>
      <c r="B1703" s="99">
        <f>+E1703/D1704</f>
        <v>6.7293419099455715E-2</v>
      </c>
      <c r="C1703" s="97"/>
      <c r="D1703" s="98" t="s">
        <v>239</v>
      </c>
      <c r="E1703" s="108">
        <f>SUM(E1702:E1702)</f>
        <v>50728</v>
      </c>
      <c r="G1703" t="e">
        <v>#N/A</v>
      </c>
    </row>
    <row r="1704" spans="1:7">
      <c r="A1704" s="193" t="s">
        <v>245</v>
      </c>
      <c r="B1704" s="193"/>
      <c r="C1704" s="193"/>
      <c r="D1704" s="194">
        <v>753833</v>
      </c>
      <c r="E1704" s="194"/>
      <c r="G1704" t="e">
        <v>#N/A</v>
      </c>
    </row>
    <row r="1705" spans="1:7">
      <c r="G1705" t="e">
        <v>#N/A</v>
      </c>
    </row>
    <row r="1706" spans="1:7" ht="20.25">
      <c r="A1706" s="183" t="s">
        <v>246</v>
      </c>
      <c r="B1706" s="184"/>
      <c r="C1706" s="184"/>
      <c r="D1706" s="184"/>
      <c r="E1706" s="185"/>
      <c r="G1706" t="e">
        <v>#N/A</v>
      </c>
    </row>
    <row r="1707" spans="1:7">
      <c r="A1707" s="186"/>
      <c r="B1707" s="187"/>
      <c r="C1707" s="188"/>
      <c r="D1707" s="89" t="s">
        <v>229</v>
      </c>
      <c r="E1707" s="104" t="s">
        <v>163</v>
      </c>
      <c r="G1707" t="e">
        <v>#N/A</v>
      </c>
    </row>
    <row r="1708" spans="1:7">
      <c r="A1708" s="190"/>
      <c r="B1708" s="191"/>
      <c r="C1708" s="189"/>
      <c r="D1708" s="90" t="str">
        <f>+G1708</f>
        <v>16.1</v>
      </c>
      <c r="E1708" s="105" t="s">
        <v>163</v>
      </c>
      <c r="G1708" t="s">
        <v>595</v>
      </c>
    </row>
    <row r="1709" spans="1:7" ht="15.75">
      <c r="A1709" s="192" t="s">
        <v>230</v>
      </c>
      <c r="B1709" s="192"/>
      <c r="C1709" s="192"/>
      <c r="D1709" s="192"/>
      <c r="E1709" s="192"/>
      <c r="G1709" t="e">
        <v>#N/A</v>
      </c>
    </row>
    <row r="1710" spans="1:7" ht="51">
      <c r="A1710" s="132" t="s">
        <v>501</v>
      </c>
      <c r="B1710" s="135"/>
      <c r="C1710" s="135"/>
      <c r="D1710" s="135"/>
      <c r="E1710" s="136"/>
      <c r="G1710" t="e">
        <v>#N/A</v>
      </c>
    </row>
    <row r="1711" spans="1:7">
      <c r="A1711" s="91" t="s">
        <v>231</v>
      </c>
      <c r="B1711" s="92" t="s">
        <v>163</v>
      </c>
      <c r="C1711" s="92" t="s">
        <v>2</v>
      </c>
      <c r="D1711" s="92" t="s">
        <v>232</v>
      </c>
      <c r="E1711" s="106" t="s">
        <v>233</v>
      </c>
      <c r="G1711" t="e">
        <v>#N/A</v>
      </c>
    </row>
    <row r="1712" spans="1:7">
      <c r="A1712" s="93" t="s">
        <v>498</v>
      </c>
      <c r="B1712" s="94" t="s">
        <v>464</v>
      </c>
      <c r="C1712" s="129">
        <v>1</v>
      </c>
      <c r="D1712" s="96">
        <v>189684.59999999998</v>
      </c>
      <c r="E1712" s="107">
        <f>ROUND(C1712*D1712,0)</f>
        <v>189685</v>
      </c>
      <c r="G1712" t="e">
        <v>#N/A</v>
      </c>
    </row>
    <row r="1713" spans="1:7">
      <c r="A1713" s="98"/>
      <c r="B1713" s="99">
        <f>+E1713/D1723</f>
        <v>0.65311329330101364</v>
      </c>
      <c r="C1713" s="97"/>
      <c r="D1713" s="98" t="s">
        <v>239</v>
      </c>
      <c r="E1713" s="108">
        <f>SUM(E1712:E1712)</f>
        <v>189685</v>
      </c>
      <c r="G1713" t="e">
        <v>#N/A</v>
      </c>
    </row>
    <row r="1714" spans="1:7">
      <c r="A1714" s="91" t="s">
        <v>240</v>
      </c>
      <c r="B1714" s="92" t="s">
        <v>163</v>
      </c>
      <c r="C1714" s="92" t="s">
        <v>2</v>
      </c>
      <c r="D1714" s="92" t="s">
        <v>232</v>
      </c>
      <c r="E1714" s="106" t="s">
        <v>233</v>
      </c>
      <c r="G1714" t="e">
        <v>#N/A</v>
      </c>
    </row>
    <row r="1715" spans="1:7">
      <c r="A1715" s="93" t="s">
        <v>292</v>
      </c>
      <c r="B1715" s="94" t="s">
        <v>390</v>
      </c>
      <c r="C1715" s="129">
        <v>1</v>
      </c>
      <c r="D1715" s="96">
        <v>85572</v>
      </c>
      <c r="E1715" s="107">
        <f>ROUND(C1715*D1715,0)</f>
        <v>85572</v>
      </c>
      <c r="G1715" t="e">
        <v>#N/A</v>
      </c>
    </row>
    <row r="1716" spans="1:7">
      <c r="A1716" s="98"/>
      <c r="B1716" s="99">
        <f>+E1716/D1723</f>
        <v>0.29463695460555311</v>
      </c>
      <c r="C1716" s="97"/>
      <c r="D1716" s="98" t="s">
        <v>239</v>
      </c>
      <c r="E1716" s="108">
        <f>+E1715</f>
        <v>85572</v>
      </c>
      <c r="G1716" t="e">
        <v>#N/A</v>
      </c>
    </row>
    <row r="1717" spans="1:7">
      <c r="A1717" s="91" t="s">
        <v>248</v>
      </c>
      <c r="B1717" s="92" t="s">
        <v>163</v>
      </c>
      <c r="C1717" s="92" t="s">
        <v>2</v>
      </c>
      <c r="D1717" s="92" t="s">
        <v>232</v>
      </c>
      <c r="E1717" s="106" t="s">
        <v>233</v>
      </c>
      <c r="G1717" t="e">
        <v>#N/A</v>
      </c>
    </row>
    <row r="1718" spans="1:7">
      <c r="A1718" s="93" t="s">
        <v>243</v>
      </c>
      <c r="B1718" s="94" t="s">
        <v>244</v>
      </c>
      <c r="C1718" s="141">
        <v>0.05</v>
      </c>
      <c r="D1718" s="96">
        <v>189685</v>
      </c>
      <c r="E1718" s="107">
        <f>ROUND(C1718*D1718,0)</f>
        <v>9484</v>
      </c>
      <c r="G1718" t="e">
        <v>#N/A</v>
      </c>
    </row>
    <row r="1719" spans="1:7">
      <c r="A1719" s="98"/>
      <c r="B1719" s="99">
        <f>+E1719/D1723</f>
        <v>3.2654803878360512E-2</v>
      </c>
      <c r="C1719" s="97"/>
      <c r="D1719" s="98" t="s">
        <v>239</v>
      </c>
      <c r="E1719" s="108">
        <f>SUM(E1718:E1718)</f>
        <v>9484</v>
      </c>
      <c r="G1719" t="e">
        <v>#N/A</v>
      </c>
    </row>
    <row r="1720" spans="1:7">
      <c r="A1720" s="91" t="s">
        <v>249</v>
      </c>
      <c r="B1720" s="92" t="s">
        <v>163</v>
      </c>
      <c r="C1720" s="92" t="s">
        <v>2</v>
      </c>
      <c r="D1720" s="92" t="s">
        <v>232</v>
      </c>
      <c r="E1720" s="106" t="s">
        <v>233</v>
      </c>
      <c r="G1720" t="e">
        <v>#N/A</v>
      </c>
    </row>
    <row r="1721" spans="1:7">
      <c r="A1721" s="93" t="s">
        <v>247</v>
      </c>
      <c r="B1721" s="94" t="s">
        <v>390</v>
      </c>
      <c r="C1721" s="129">
        <v>0.03</v>
      </c>
      <c r="D1721" s="96">
        <v>189685</v>
      </c>
      <c r="E1721" s="107">
        <f>ROUND(C1721*D1721,0)</f>
        <v>5691</v>
      </c>
      <c r="G1721" t="e">
        <v>#N/A</v>
      </c>
    </row>
    <row r="1722" spans="1:7">
      <c r="A1722" s="98"/>
      <c r="B1722" s="99">
        <f>+E1722/D1723</f>
        <v>1.9594948215072721E-2</v>
      </c>
      <c r="C1722" s="97"/>
      <c r="D1722" s="98" t="s">
        <v>239</v>
      </c>
      <c r="E1722" s="108">
        <f>SUM(E1721:E1721)</f>
        <v>5691</v>
      </c>
      <c r="G1722" t="e">
        <v>#N/A</v>
      </c>
    </row>
    <row r="1723" spans="1:7">
      <c r="A1723" s="193" t="s">
        <v>245</v>
      </c>
      <c r="B1723" s="193"/>
      <c r="C1723" s="193"/>
      <c r="D1723" s="194">
        <v>290432</v>
      </c>
      <c r="E1723" s="194"/>
      <c r="G1723" t="e">
        <v>#N/A</v>
      </c>
    </row>
    <row r="1724" spans="1:7">
      <c r="G1724" t="e">
        <v>#N/A</v>
      </c>
    </row>
    <row r="1725" spans="1:7" ht="20.25">
      <c r="A1725" s="183" t="s">
        <v>246</v>
      </c>
      <c r="B1725" s="184"/>
      <c r="C1725" s="184"/>
      <c r="D1725" s="184"/>
      <c r="E1725" s="185"/>
      <c r="G1725" t="e">
        <v>#N/A</v>
      </c>
    </row>
    <row r="1726" spans="1:7">
      <c r="A1726" s="186"/>
      <c r="B1726" s="187"/>
      <c r="C1726" s="188"/>
      <c r="D1726" s="89" t="s">
        <v>229</v>
      </c>
      <c r="E1726" s="104" t="s">
        <v>163</v>
      </c>
      <c r="G1726" t="e">
        <v>#N/A</v>
      </c>
    </row>
    <row r="1727" spans="1:7">
      <c r="A1727" s="190"/>
      <c r="B1727" s="191"/>
      <c r="C1727" s="189"/>
      <c r="D1727" s="90" t="str">
        <f>+G1727</f>
        <v>16.2</v>
      </c>
      <c r="E1727" s="105" t="s">
        <v>163</v>
      </c>
      <c r="G1727" t="s">
        <v>596</v>
      </c>
    </row>
    <row r="1728" spans="1:7" ht="15.75">
      <c r="A1728" s="192" t="s">
        <v>230</v>
      </c>
      <c r="B1728" s="192"/>
      <c r="C1728" s="192"/>
      <c r="D1728" s="192"/>
      <c r="E1728" s="192"/>
      <c r="G1728" t="e">
        <v>#N/A</v>
      </c>
    </row>
    <row r="1729" spans="1:7" ht="25.5">
      <c r="A1729" s="132" t="s">
        <v>400</v>
      </c>
      <c r="B1729" s="135"/>
      <c r="C1729" s="135"/>
      <c r="D1729" s="135"/>
      <c r="E1729" s="136"/>
      <c r="G1729" t="e">
        <v>#N/A</v>
      </c>
    </row>
    <row r="1730" spans="1:7">
      <c r="A1730" s="91" t="s">
        <v>231</v>
      </c>
      <c r="B1730" s="92" t="s">
        <v>163</v>
      </c>
      <c r="C1730" s="92" t="s">
        <v>2</v>
      </c>
      <c r="D1730" s="92" t="s">
        <v>232</v>
      </c>
      <c r="E1730" s="106" t="s">
        <v>233</v>
      </c>
      <c r="G1730" t="e">
        <v>#N/A</v>
      </c>
    </row>
    <row r="1731" spans="1:7" ht="25.5">
      <c r="A1731" s="93" t="s">
        <v>499</v>
      </c>
      <c r="B1731" s="94" t="s">
        <v>464</v>
      </c>
      <c r="C1731" s="129">
        <v>1</v>
      </c>
      <c r="D1731" s="96">
        <v>23741.138633333336</v>
      </c>
      <c r="E1731" s="107">
        <f>ROUND(C1731*D1731,0)</f>
        <v>23741</v>
      </c>
      <c r="G1731" t="e">
        <v>#N/A</v>
      </c>
    </row>
    <row r="1732" spans="1:7">
      <c r="A1732" s="98"/>
      <c r="B1732" s="99">
        <f>+E1732/D1742</f>
        <v>0.62053373062547379</v>
      </c>
      <c r="C1732" s="97"/>
      <c r="D1732" s="98" t="s">
        <v>239</v>
      </c>
      <c r="E1732" s="108">
        <f>SUM(E1731:E1731)</f>
        <v>23741</v>
      </c>
      <c r="G1732" t="e">
        <v>#N/A</v>
      </c>
    </row>
    <row r="1733" spans="1:7">
      <c r="A1733" s="91" t="s">
        <v>240</v>
      </c>
      <c r="B1733" s="92" t="s">
        <v>163</v>
      </c>
      <c r="C1733" s="92" t="s">
        <v>2</v>
      </c>
      <c r="D1733" s="92" t="s">
        <v>232</v>
      </c>
      <c r="E1733" s="106" t="s">
        <v>233</v>
      </c>
      <c r="G1733" t="e">
        <v>#N/A</v>
      </c>
    </row>
    <row r="1734" spans="1:7">
      <c r="A1734" s="93" t="s">
        <v>292</v>
      </c>
      <c r="B1734" s="94" t="s">
        <v>390</v>
      </c>
      <c r="C1734" s="129">
        <v>1</v>
      </c>
      <c r="D1734" s="96">
        <v>11432.33</v>
      </c>
      <c r="E1734" s="107">
        <f>ROUND(C1734*D1734,0)</f>
        <v>11432</v>
      </c>
      <c r="G1734" t="e">
        <v>#N/A</v>
      </c>
    </row>
    <row r="1735" spans="1:7">
      <c r="A1735" s="98"/>
      <c r="B1735" s="99">
        <f>+E1735/D1742</f>
        <v>0.29880550981468412</v>
      </c>
      <c r="C1735" s="97"/>
      <c r="D1735" s="98" t="s">
        <v>239</v>
      </c>
      <c r="E1735" s="108">
        <f>+E1734</f>
        <v>11432</v>
      </c>
      <c r="G1735" t="e">
        <v>#N/A</v>
      </c>
    </row>
    <row r="1736" spans="1:7">
      <c r="A1736" s="91" t="s">
        <v>248</v>
      </c>
      <c r="B1736" s="92" t="s">
        <v>163</v>
      </c>
      <c r="C1736" s="92" t="s">
        <v>2</v>
      </c>
      <c r="D1736" s="92" t="s">
        <v>232</v>
      </c>
      <c r="E1736" s="106" t="s">
        <v>233</v>
      </c>
      <c r="G1736" t="e">
        <v>#N/A</v>
      </c>
    </row>
    <row r="1737" spans="1:7">
      <c r="A1737" s="93" t="s">
        <v>243</v>
      </c>
      <c r="B1737" s="94" t="s">
        <v>244</v>
      </c>
      <c r="C1737" s="129">
        <v>0.05</v>
      </c>
      <c r="D1737" s="96">
        <v>23741</v>
      </c>
      <c r="E1737" s="107">
        <f>ROUND(C1737*D1737,0)</f>
        <v>1187</v>
      </c>
      <c r="G1737" t="e">
        <v>#N/A</v>
      </c>
    </row>
    <row r="1738" spans="1:7">
      <c r="A1738" s="98"/>
      <c r="B1738" s="99">
        <f>+E1738/D1742</f>
        <v>3.1025379649232861E-2</v>
      </c>
      <c r="C1738" s="97"/>
      <c r="D1738" s="98" t="s">
        <v>239</v>
      </c>
      <c r="E1738" s="108">
        <f>SUM(E1737:E1737)</f>
        <v>1187</v>
      </c>
      <c r="G1738" t="e">
        <v>#N/A</v>
      </c>
    </row>
    <row r="1739" spans="1:7">
      <c r="A1739" s="91" t="s">
        <v>249</v>
      </c>
      <c r="B1739" s="92" t="s">
        <v>163</v>
      </c>
      <c r="C1739" s="92" t="s">
        <v>2</v>
      </c>
      <c r="D1739" s="92" t="s">
        <v>232</v>
      </c>
      <c r="E1739" s="106" t="s">
        <v>233</v>
      </c>
      <c r="G1739" t="e">
        <v>#N/A</v>
      </c>
    </row>
    <row r="1740" spans="1:7">
      <c r="A1740" s="93" t="s">
        <v>247</v>
      </c>
      <c r="B1740" s="94" t="s">
        <v>390</v>
      </c>
      <c r="C1740" s="129">
        <v>0.08</v>
      </c>
      <c r="D1740" s="96">
        <v>23741</v>
      </c>
      <c r="E1740" s="107">
        <f>ROUND(C1740*D1740,0)</f>
        <v>1899</v>
      </c>
      <c r="G1740" t="e">
        <v>#N/A</v>
      </c>
    </row>
    <row r="1741" spans="1:7">
      <c r="A1741" s="98"/>
      <c r="B1741" s="99">
        <f>+E1741/D1742</f>
        <v>4.9635379910609269E-2</v>
      </c>
      <c r="C1741" s="97"/>
      <c r="D1741" s="98" t="s">
        <v>239</v>
      </c>
      <c r="E1741" s="108">
        <f>SUM(E1740:E1740)</f>
        <v>1899</v>
      </c>
      <c r="G1741" t="e">
        <v>#N/A</v>
      </c>
    </row>
    <row r="1742" spans="1:7">
      <c r="A1742" s="193" t="s">
        <v>245</v>
      </c>
      <c r="B1742" s="193"/>
      <c r="C1742" s="193"/>
      <c r="D1742" s="194">
        <v>38259</v>
      </c>
      <c r="E1742" s="194"/>
      <c r="G1742" t="e">
        <v>#N/A</v>
      </c>
    </row>
    <row r="1743" spans="1:7">
      <c r="G1743" t="e">
        <v>#N/A</v>
      </c>
    </row>
    <row r="1744" spans="1:7" ht="20.25">
      <c r="A1744" s="183" t="s">
        <v>246</v>
      </c>
      <c r="B1744" s="184"/>
      <c r="C1744" s="184"/>
      <c r="D1744" s="184"/>
      <c r="E1744" s="185"/>
      <c r="G1744" t="e">
        <v>#N/A</v>
      </c>
    </row>
    <row r="1745" spans="1:7">
      <c r="A1745" s="186"/>
      <c r="B1745" s="187"/>
      <c r="C1745" s="188"/>
      <c r="D1745" s="89" t="s">
        <v>229</v>
      </c>
      <c r="E1745" s="104" t="s">
        <v>163</v>
      </c>
      <c r="G1745" t="e">
        <v>#N/A</v>
      </c>
    </row>
    <row r="1746" spans="1:7">
      <c r="A1746" s="190"/>
      <c r="B1746" s="191"/>
      <c r="C1746" s="189"/>
      <c r="D1746" s="90" t="str">
        <f>+G1746</f>
        <v>16.3</v>
      </c>
      <c r="E1746" s="105" t="s">
        <v>163</v>
      </c>
      <c r="G1746" t="s">
        <v>597</v>
      </c>
    </row>
    <row r="1747" spans="1:7" ht="15.75">
      <c r="A1747" s="192" t="s">
        <v>230</v>
      </c>
      <c r="B1747" s="192"/>
      <c r="C1747" s="192"/>
      <c r="D1747" s="192"/>
      <c r="E1747" s="192"/>
      <c r="G1747" t="e">
        <v>#N/A</v>
      </c>
    </row>
    <row r="1748" spans="1:7" ht="38.25">
      <c r="A1748" s="132" t="s">
        <v>441</v>
      </c>
      <c r="B1748" s="135"/>
      <c r="C1748" s="135"/>
      <c r="D1748" s="135"/>
      <c r="E1748" s="136"/>
      <c r="G1748" t="e">
        <v>#N/A</v>
      </c>
    </row>
    <row r="1749" spans="1:7">
      <c r="A1749" s="91" t="s">
        <v>231</v>
      </c>
      <c r="B1749" s="92" t="s">
        <v>163</v>
      </c>
      <c r="C1749" s="92" t="s">
        <v>2</v>
      </c>
      <c r="D1749" s="92" t="s">
        <v>232</v>
      </c>
      <c r="E1749" s="106" t="s">
        <v>233</v>
      </c>
      <c r="G1749" t="e">
        <v>#N/A</v>
      </c>
    </row>
    <row r="1750" spans="1:7">
      <c r="A1750" s="93" t="s">
        <v>231</v>
      </c>
      <c r="B1750" s="94" t="s">
        <v>390</v>
      </c>
      <c r="C1750" s="129">
        <v>1</v>
      </c>
      <c r="D1750" s="96">
        <v>541500</v>
      </c>
      <c r="E1750" s="107">
        <f>ROUND(C1750*D1750,0)</f>
        <v>541500</v>
      </c>
      <c r="G1750" t="e">
        <v>#N/A</v>
      </c>
    </row>
    <row r="1751" spans="1:7">
      <c r="A1751" s="98"/>
      <c r="B1751" s="99">
        <f>+E1751/D1761</f>
        <v>0.54592471985442004</v>
      </c>
      <c r="C1751" s="97"/>
      <c r="D1751" s="98" t="s">
        <v>239</v>
      </c>
      <c r="E1751" s="108">
        <f>SUM(E1750:E1750)</f>
        <v>541500</v>
      </c>
      <c r="G1751" t="e">
        <v>#N/A</v>
      </c>
    </row>
    <row r="1752" spans="1:7">
      <c r="A1752" s="91" t="s">
        <v>240</v>
      </c>
      <c r="B1752" s="92" t="s">
        <v>163</v>
      </c>
      <c r="C1752" s="92" t="s">
        <v>2</v>
      </c>
      <c r="D1752" s="92" t="s">
        <v>232</v>
      </c>
      <c r="E1752" s="106" t="s">
        <v>233</v>
      </c>
      <c r="G1752" t="e">
        <v>#N/A</v>
      </c>
    </row>
    <row r="1753" spans="1:7">
      <c r="A1753" s="93" t="s">
        <v>292</v>
      </c>
      <c r="B1753" s="94" t="s">
        <v>390</v>
      </c>
      <c r="C1753" s="129">
        <v>1</v>
      </c>
      <c r="D1753" s="96">
        <v>380000</v>
      </c>
      <c r="E1753" s="107">
        <f>ROUND(C1753*D1753,0)</f>
        <v>380000</v>
      </c>
      <c r="G1753" t="e">
        <v>#N/A</v>
      </c>
    </row>
    <row r="1754" spans="1:7">
      <c r="A1754" s="98"/>
      <c r="B1754" s="99">
        <f>+E1754/D1761</f>
        <v>0.38310506656450533</v>
      </c>
      <c r="C1754" s="97"/>
      <c r="D1754" s="98" t="s">
        <v>239</v>
      </c>
      <c r="E1754" s="108">
        <f>+E1753</f>
        <v>380000</v>
      </c>
      <c r="G1754" t="e">
        <v>#N/A</v>
      </c>
    </row>
    <row r="1755" spans="1:7">
      <c r="A1755" s="91" t="s">
        <v>248</v>
      </c>
      <c r="B1755" s="92" t="s">
        <v>163</v>
      </c>
      <c r="C1755" s="92" t="s">
        <v>2</v>
      </c>
      <c r="D1755" s="92" t="s">
        <v>232</v>
      </c>
      <c r="E1755" s="106" t="s">
        <v>233</v>
      </c>
      <c r="G1755" t="e">
        <v>#N/A</v>
      </c>
    </row>
    <row r="1756" spans="1:7">
      <c r="A1756" s="93" t="s">
        <v>243</v>
      </c>
      <c r="B1756" s="94" t="s">
        <v>244</v>
      </c>
      <c r="C1756" s="129">
        <v>0.05</v>
      </c>
      <c r="D1756" s="96">
        <v>541500</v>
      </c>
      <c r="E1756" s="107">
        <f>ROUND(C1756*D1756,0)</f>
        <v>27075</v>
      </c>
      <c r="G1756" t="e">
        <v>#N/A</v>
      </c>
    </row>
    <row r="1757" spans="1:7">
      <c r="A1757" s="98"/>
      <c r="B1757" s="99">
        <f>+E1757/D1761</f>
        <v>2.7296235992721005E-2</v>
      </c>
      <c r="C1757" s="97"/>
      <c r="D1757" s="98" t="s">
        <v>239</v>
      </c>
      <c r="E1757" s="108">
        <f>SUM(E1756:E1756)</f>
        <v>27075</v>
      </c>
      <c r="G1757" t="e">
        <v>#N/A</v>
      </c>
    </row>
    <row r="1758" spans="1:7">
      <c r="A1758" s="91" t="s">
        <v>249</v>
      </c>
      <c r="B1758" s="92" t="s">
        <v>163</v>
      </c>
      <c r="C1758" s="92" t="s">
        <v>2</v>
      </c>
      <c r="D1758" s="92" t="s">
        <v>232</v>
      </c>
      <c r="E1758" s="106" t="s">
        <v>233</v>
      </c>
      <c r="G1758" t="e">
        <v>#N/A</v>
      </c>
    </row>
    <row r="1759" spans="1:7">
      <c r="A1759" s="93" t="s">
        <v>247</v>
      </c>
      <c r="B1759" s="94" t="s">
        <v>390</v>
      </c>
      <c r="C1759" s="129">
        <v>0.08</v>
      </c>
      <c r="D1759" s="96">
        <v>541500</v>
      </c>
      <c r="E1759" s="107">
        <f>ROUND(C1759*D1759,0)</f>
        <v>43320</v>
      </c>
      <c r="G1759" t="e">
        <v>#N/A</v>
      </c>
    </row>
    <row r="1760" spans="1:7">
      <c r="A1760" s="98"/>
      <c r="B1760" s="99">
        <f>+E1760/D1761</f>
        <v>4.3673977588353605E-2</v>
      </c>
      <c r="C1760" s="97"/>
      <c r="D1760" s="98" t="s">
        <v>239</v>
      </c>
      <c r="E1760" s="108">
        <f>SUM(E1759:E1759)</f>
        <v>43320</v>
      </c>
      <c r="G1760" t="e">
        <v>#N/A</v>
      </c>
    </row>
    <row r="1761" spans="1:7">
      <c r="A1761" s="193" t="s">
        <v>245</v>
      </c>
      <c r="B1761" s="193"/>
      <c r="C1761" s="193"/>
      <c r="D1761" s="194">
        <v>991895</v>
      </c>
      <c r="E1761" s="194"/>
      <c r="G1761" t="e">
        <v>#N/A</v>
      </c>
    </row>
    <row r="1762" spans="1:7">
      <c r="G1762" t="e">
        <v>#N/A</v>
      </c>
    </row>
    <row r="1763" spans="1:7" ht="20.25">
      <c r="A1763" s="183" t="s">
        <v>246</v>
      </c>
      <c r="B1763" s="184"/>
      <c r="C1763" s="184"/>
      <c r="D1763" s="184"/>
      <c r="E1763" s="185"/>
      <c r="G1763" t="e">
        <v>#N/A</v>
      </c>
    </row>
    <row r="1764" spans="1:7">
      <c r="A1764" s="186"/>
      <c r="B1764" s="187"/>
      <c r="C1764" s="188"/>
      <c r="D1764" s="89" t="s">
        <v>229</v>
      </c>
      <c r="E1764" s="104" t="s">
        <v>163</v>
      </c>
      <c r="G1764" t="e">
        <v>#N/A</v>
      </c>
    </row>
    <row r="1765" spans="1:7">
      <c r="A1765" s="190"/>
      <c r="B1765" s="191"/>
      <c r="C1765" s="189"/>
      <c r="D1765" s="90" t="str">
        <f>+G1765</f>
        <v>16.4</v>
      </c>
      <c r="E1765" s="105" t="s">
        <v>163</v>
      </c>
      <c r="G1765" t="s">
        <v>598</v>
      </c>
    </row>
    <row r="1766" spans="1:7" ht="15.75">
      <c r="A1766" s="192" t="s">
        <v>230</v>
      </c>
      <c r="B1766" s="192"/>
      <c r="C1766" s="192"/>
      <c r="D1766" s="192"/>
      <c r="E1766" s="192"/>
      <c r="G1766" t="e">
        <v>#N/A</v>
      </c>
    </row>
    <row r="1767" spans="1:7" ht="63.75">
      <c r="A1767" s="132" t="s">
        <v>401</v>
      </c>
      <c r="B1767" s="135"/>
      <c r="C1767" s="135"/>
      <c r="D1767" s="135"/>
      <c r="E1767" s="136"/>
      <c r="G1767" t="e">
        <v>#N/A</v>
      </c>
    </row>
    <row r="1768" spans="1:7">
      <c r="A1768" s="91" t="s">
        <v>231</v>
      </c>
      <c r="B1768" s="92" t="s">
        <v>163</v>
      </c>
      <c r="C1768" s="92" t="s">
        <v>2</v>
      </c>
      <c r="D1768" s="92" t="s">
        <v>232</v>
      </c>
      <c r="E1768" s="106" t="s">
        <v>233</v>
      </c>
      <c r="G1768" t="e">
        <v>#N/A</v>
      </c>
    </row>
    <row r="1769" spans="1:7">
      <c r="A1769" s="93" t="s">
        <v>231</v>
      </c>
      <c r="B1769" s="94" t="s">
        <v>390</v>
      </c>
      <c r="C1769" s="129">
        <v>1</v>
      </c>
      <c r="D1769" s="96">
        <v>6274.3967999999995</v>
      </c>
      <c r="E1769" s="107">
        <f>ROUND(C1769*D1769,0)</f>
        <v>6274</v>
      </c>
      <c r="G1769" t="e">
        <v>#N/A</v>
      </c>
    </row>
    <row r="1770" spans="1:7">
      <c r="A1770" s="98"/>
      <c r="B1770" s="99">
        <f>+E1770/D1780</f>
        <v>9.9416872662736896E-2</v>
      </c>
      <c r="C1770" s="97"/>
      <c r="D1770" s="98" t="s">
        <v>239</v>
      </c>
      <c r="E1770" s="108">
        <f>SUM(E1769:E1769)</f>
        <v>6274</v>
      </c>
      <c r="G1770" t="e">
        <v>#N/A</v>
      </c>
    </row>
    <row r="1771" spans="1:7">
      <c r="A1771" s="91" t="s">
        <v>240</v>
      </c>
      <c r="B1771" s="92" t="s">
        <v>163</v>
      </c>
      <c r="C1771" s="92" t="s">
        <v>2</v>
      </c>
      <c r="D1771" s="92" t="s">
        <v>232</v>
      </c>
      <c r="E1771" s="106" t="s">
        <v>233</v>
      </c>
      <c r="G1771" t="e">
        <v>#N/A</v>
      </c>
    </row>
    <row r="1772" spans="1:7">
      <c r="A1772" s="93" t="s">
        <v>292</v>
      </c>
      <c r="B1772" s="94" t="s">
        <v>390</v>
      </c>
      <c r="C1772" s="129">
        <v>1</v>
      </c>
      <c r="D1772" s="96">
        <v>56017.814630399997</v>
      </c>
      <c r="E1772" s="107">
        <f>ROUND(C1772*D1772,0)</f>
        <v>56018</v>
      </c>
      <c r="G1772" t="e">
        <v>#N/A</v>
      </c>
    </row>
    <row r="1773" spans="1:7">
      <c r="A1773" s="98"/>
      <c r="B1773" s="99">
        <f>+E1773/D1780</f>
        <v>0.88765291246751599</v>
      </c>
      <c r="C1773" s="97"/>
      <c r="D1773" s="98" t="s">
        <v>239</v>
      </c>
      <c r="E1773" s="108">
        <f>+E1772</f>
        <v>56018</v>
      </c>
      <c r="G1773" t="e">
        <v>#N/A</v>
      </c>
    </row>
    <row r="1774" spans="1:7">
      <c r="A1774" s="91" t="s">
        <v>248</v>
      </c>
      <c r="B1774" s="92" t="s">
        <v>163</v>
      </c>
      <c r="C1774" s="92" t="s">
        <v>2</v>
      </c>
      <c r="D1774" s="92" t="s">
        <v>232</v>
      </c>
      <c r="E1774" s="106" t="s">
        <v>233</v>
      </c>
      <c r="G1774" t="e">
        <v>#N/A</v>
      </c>
    </row>
    <row r="1775" spans="1:7">
      <c r="A1775" s="93" t="s">
        <v>243</v>
      </c>
      <c r="B1775" s="94" t="s">
        <v>244</v>
      </c>
      <c r="C1775" s="129">
        <v>0.05</v>
      </c>
      <c r="D1775" s="96">
        <v>6274</v>
      </c>
      <c r="E1775" s="107">
        <f>ROUND(C1775*D1775,0)</f>
        <v>314</v>
      </c>
      <c r="G1775" t="e">
        <v>#N/A</v>
      </c>
    </row>
    <row r="1776" spans="1:7">
      <c r="A1776" s="98"/>
      <c r="B1776" s="99">
        <f>+E1776/D1780</f>
        <v>4.9755973886036631E-3</v>
      </c>
      <c r="C1776" s="97"/>
      <c r="D1776" s="98" t="s">
        <v>239</v>
      </c>
      <c r="E1776" s="108">
        <f>SUM(E1775:E1775)</f>
        <v>314</v>
      </c>
      <c r="G1776" t="e">
        <v>#N/A</v>
      </c>
    </row>
    <row r="1777" spans="1:7">
      <c r="A1777" s="91" t="s">
        <v>249</v>
      </c>
      <c r="B1777" s="92" t="s">
        <v>163</v>
      </c>
      <c r="C1777" s="92" t="s">
        <v>2</v>
      </c>
      <c r="D1777" s="92" t="s">
        <v>232</v>
      </c>
      <c r="E1777" s="106" t="s">
        <v>233</v>
      </c>
      <c r="G1777" t="e">
        <v>#N/A</v>
      </c>
    </row>
    <row r="1778" spans="1:7">
      <c r="A1778" s="93" t="s">
        <v>247</v>
      </c>
      <c r="B1778" s="94" t="s">
        <v>390</v>
      </c>
      <c r="C1778" s="129">
        <v>0.08</v>
      </c>
      <c r="D1778" s="96">
        <v>6274</v>
      </c>
      <c r="E1778" s="107">
        <f>ROUND(C1778*D1778,0)</f>
        <v>502</v>
      </c>
      <c r="G1778" t="e">
        <v>#N/A</v>
      </c>
    </row>
    <row r="1779" spans="1:7">
      <c r="A1779" s="98"/>
      <c r="B1779" s="99">
        <f>+E1779/D1780</f>
        <v>7.9546174811434365E-3</v>
      </c>
      <c r="C1779" s="97"/>
      <c r="D1779" s="98" t="s">
        <v>239</v>
      </c>
      <c r="E1779" s="108">
        <f>SUM(E1778:E1778)</f>
        <v>502</v>
      </c>
      <c r="G1779" t="e">
        <v>#N/A</v>
      </c>
    </row>
    <row r="1780" spans="1:7">
      <c r="A1780" s="193" t="s">
        <v>245</v>
      </c>
      <c r="B1780" s="193"/>
      <c r="C1780" s="193"/>
      <c r="D1780" s="194">
        <v>63108</v>
      </c>
      <c r="E1780" s="194"/>
      <c r="G1780" t="e">
        <v>#N/A</v>
      </c>
    </row>
    <row r="1781" spans="1:7">
      <c r="G1781" t="e">
        <v>#N/A</v>
      </c>
    </row>
    <row r="1782" spans="1:7" ht="20.25">
      <c r="A1782" s="183" t="s">
        <v>246</v>
      </c>
      <c r="B1782" s="184"/>
      <c r="C1782" s="184"/>
      <c r="D1782" s="184"/>
      <c r="E1782" s="185"/>
      <c r="G1782" t="e">
        <v>#N/A</v>
      </c>
    </row>
    <row r="1783" spans="1:7">
      <c r="A1783" s="186"/>
      <c r="B1783" s="187"/>
      <c r="C1783" s="188"/>
      <c r="D1783" s="89" t="s">
        <v>229</v>
      </c>
      <c r="E1783" s="104" t="s">
        <v>163</v>
      </c>
      <c r="G1783" t="e">
        <v>#N/A</v>
      </c>
    </row>
    <row r="1784" spans="1:7">
      <c r="A1784" s="190"/>
      <c r="B1784" s="191"/>
      <c r="C1784" s="189"/>
      <c r="D1784" s="90" t="str">
        <f>+G1784</f>
        <v>16.5</v>
      </c>
      <c r="E1784" s="105" t="s">
        <v>163</v>
      </c>
      <c r="G1784" t="s">
        <v>599</v>
      </c>
    </row>
    <row r="1785" spans="1:7" ht="15.75">
      <c r="A1785" s="192" t="s">
        <v>230</v>
      </c>
      <c r="B1785" s="192"/>
      <c r="C1785" s="192"/>
      <c r="D1785" s="192"/>
      <c r="E1785" s="192"/>
      <c r="G1785" t="e">
        <v>#N/A</v>
      </c>
    </row>
    <row r="1786" spans="1:7" ht="25.5">
      <c r="A1786" s="132" t="s">
        <v>502</v>
      </c>
      <c r="B1786" s="135"/>
      <c r="C1786" s="135"/>
      <c r="D1786" s="135"/>
      <c r="E1786" s="136"/>
      <c r="G1786" t="e">
        <v>#N/A</v>
      </c>
    </row>
    <row r="1787" spans="1:7">
      <c r="A1787" s="91" t="s">
        <v>231</v>
      </c>
      <c r="B1787" s="92" t="s">
        <v>163</v>
      </c>
      <c r="C1787" s="92" t="s">
        <v>2</v>
      </c>
      <c r="D1787" s="92" t="s">
        <v>232</v>
      </c>
      <c r="E1787" s="106" t="s">
        <v>233</v>
      </c>
      <c r="G1787" t="e">
        <v>#N/A</v>
      </c>
    </row>
    <row r="1788" spans="1:7">
      <c r="A1788" s="93" t="s">
        <v>500</v>
      </c>
      <c r="B1788" s="94" t="s">
        <v>390</v>
      </c>
      <c r="C1788" s="129">
        <v>1</v>
      </c>
      <c r="D1788" s="96">
        <v>148000</v>
      </c>
      <c r="E1788" s="107">
        <f>ROUND(C1788*D1788,0)</f>
        <v>148000</v>
      </c>
      <c r="G1788" t="e">
        <v>#N/A</v>
      </c>
    </row>
    <row r="1789" spans="1:7">
      <c r="A1789" s="98"/>
      <c r="B1789" s="99">
        <f>+E1789/D1799</f>
        <v>0.75901328273244784</v>
      </c>
      <c r="C1789" s="97"/>
      <c r="D1789" s="98" t="s">
        <v>239</v>
      </c>
      <c r="E1789" s="108">
        <f>SUM(E1788:E1788)</f>
        <v>148000</v>
      </c>
      <c r="G1789" t="e">
        <v>#N/A</v>
      </c>
    </row>
    <row r="1790" spans="1:7">
      <c r="A1790" s="91" t="s">
        <v>240</v>
      </c>
      <c r="B1790" s="92" t="s">
        <v>163</v>
      </c>
      <c r="C1790" s="92" t="s">
        <v>2</v>
      </c>
      <c r="D1790" s="92" t="s">
        <v>232</v>
      </c>
      <c r="E1790" s="106" t="s">
        <v>233</v>
      </c>
      <c r="G1790" t="e">
        <v>#N/A</v>
      </c>
    </row>
    <row r="1791" spans="1:7">
      <c r="A1791" s="93" t="s">
        <v>292</v>
      </c>
      <c r="B1791" s="94" t="s">
        <v>390</v>
      </c>
      <c r="C1791" s="129">
        <v>1</v>
      </c>
      <c r="D1791" s="96">
        <v>27750</v>
      </c>
      <c r="E1791" s="107">
        <f>ROUND(C1791*D1791,0)</f>
        <v>27750</v>
      </c>
      <c r="G1791" t="e">
        <v>#N/A</v>
      </c>
    </row>
    <row r="1792" spans="1:7">
      <c r="A1792" s="98"/>
      <c r="B1792" s="99">
        <f>+E1792/D1799</f>
        <v>0.14231499051233396</v>
      </c>
      <c r="C1792" s="97"/>
      <c r="D1792" s="98" t="s">
        <v>239</v>
      </c>
      <c r="E1792" s="108">
        <f>+E1791</f>
        <v>27750</v>
      </c>
      <c r="G1792" t="e">
        <v>#N/A</v>
      </c>
    </row>
    <row r="1793" spans="1:7">
      <c r="A1793" s="91" t="s">
        <v>248</v>
      </c>
      <c r="B1793" s="92" t="s">
        <v>163</v>
      </c>
      <c r="C1793" s="92" t="s">
        <v>2</v>
      </c>
      <c r="D1793" s="92" t="s">
        <v>232</v>
      </c>
      <c r="E1793" s="106" t="s">
        <v>233</v>
      </c>
      <c r="G1793" t="e">
        <v>#N/A</v>
      </c>
    </row>
    <row r="1794" spans="1:7">
      <c r="A1794" s="93" t="s">
        <v>243</v>
      </c>
      <c r="B1794" s="94" t="s">
        <v>244</v>
      </c>
      <c r="C1794" s="129">
        <v>0.05</v>
      </c>
      <c r="D1794" s="96">
        <v>148000</v>
      </c>
      <c r="E1794" s="107">
        <f>ROUND(C1794*D1794,0)</f>
        <v>7400</v>
      </c>
      <c r="G1794" t="e">
        <v>#N/A</v>
      </c>
    </row>
    <row r="1795" spans="1:7">
      <c r="A1795" s="98"/>
      <c r="B1795" s="99">
        <f>+E1795/D1799</f>
        <v>3.7950664136622389E-2</v>
      </c>
      <c r="C1795" s="97"/>
      <c r="D1795" s="98" t="s">
        <v>239</v>
      </c>
      <c r="E1795" s="108">
        <f>SUM(E1794:E1794)</f>
        <v>7400</v>
      </c>
      <c r="G1795" t="e">
        <v>#N/A</v>
      </c>
    </row>
    <row r="1796" spans="1:7">
      <c r="A1796" s="91" t="s">
        <v>249</v>
      </c>
      <c r="B1796" s="92" t="s">
        <v>163</v>
      </c>
      <c r="C1796" s="92" t="s">
        <v>2</v>
      </c>
      <c r="D1796" s="92" t="s">
        <v>232</v>
      </c>
      <c r="E1796" s="106" t="s">
        <v>233</v>
      </c>
      <c r="G1796" t="e">
        <v>#N/A</v>
      </c>
    </row>
    <row r="1797" spans="1:7">
      <c r="A1797" s="93" t="s">
        <v>247</v>
      </c>
      <c r="B1797" s="94" t="s">
        <v>390</v>
      </c>
      <c r="C1797" s="129">
        <v>0.08</v>
      </c>
      <c r="D1797" s="96">
        <v>148000</v>
      </c>
      <c r="E1797" s="107">
        <f>ROUND(C1797*D1797,0)</f>
        <v>11840</v>
      </c>
      <c r="G1797" t="e">
        <v>#N/A</v>
      </c>
    </row>
    <row r="1798" spans="1:7">
      <c r="A1798" s="98"/>
      <c r="B1798" s="99">
        <f>+E1798/D1799</f>
        <v>6.0721062618595827E-2</v>
      </c>
      <c r="C1798" s="97"/>
      <c r="D1798" s="98" t="s">
        <v>239</v>
      </c>
      <c r="E1798" s="108">
        <f>SUM(E1797:E1797)</f>
        <v>11840</v>
      </c>
      <c r="G1798" t="e">
        <v>#N/A</v>
      </c>
    </row>
    <row r="1799" spans="1:7">
      <c r="A1799" s="193" t="s">
        <v>245</v>
      </c>
      <c r="B1799" s="193"/>
      <c r="C1799" s="193"/>
      <c r="D1799" s="194">
        <v>194990</v>
      </c>
      <c r="E1799" s="194"/>
      <c r="G1799" t="e">
        <v>#N/A</v>
      </c>
    </row>
    <row r="1800" spans="1:7">
      <c r="G1800" t="e">
        <v>#N/A</v>
      </c>
    </row>
    <row r="1801" spans="1:7" ht="20.25">
      <c r="A1801" s="183" t="s">
        <v>246</v>
      </c>
      <c r="B1801" s="184"/>
      <c r="C1801" s="184"/>
      <c r="D1801" s="184"/>
      <c r="E1801" s="185"/>
      <c r="G1801" t="e">
        <v>#N/A</v>
      </c>
    </row>
    <row r="1802" spans="1:7">
      <c r="A1802" s="186"/>
      <c r="B1802" s="187"/>
      <c r="C1802" s="188"/>
      <c r="D1802" s="89" t="s">
        <v>229</v>
      </c>
      <c r="E1802" s="104" t="s">
        <v>163</v>
      </c>
      <c r="G1802" t="e">
        <v>#N/A</v>
      </c>
    </row>
    <row r="1803" spans="1:7">
      <c r="A1803" s="190"/>
      <c r="B1803" s="191"/>
      <c r="C1803" s="189"/>
      <c r="D1803" s="90" t="str">
        <f>+G1803</f>
        <v>16.6</v>
      </c>
      <c r="E1803" s="105" t="s">
        <v>163</v>
      </c>
      <c r="G1803" t="s">
        <v>600</v>
      </c>
    </row>
    <row r="1804" spans="1:7" ht="15.75">
      <c r="A1804" s="192" t="s">
        <v>230</v>
      </c>
      <c r="B1804" s="192"/>
      <c r="C1804" s="192"/>
      <c r="D1804" s="192"/>
      <c r="E1804" s="192"/>
      <c r="G1804" t="e">
        <v>#N/A</v>
      </c>
    </row>
    <row r="1805" spans="1:7" ht="25.5">
      <c r="A1805" s="132" t="s">
        <v>465</v>
      </c>
      <c r="B1805" s="135"/>
      <c r="C1805" s="135"/>
      <c r="D1805" s="135"/>
      <c r="E1805" s="136"/>
      <c r="G1805" t="e">
        <v>#N/A</v>
      </c>
    </row>
    <row r="1806" spans="1:7">
      <c r="A1806" s="91" t="s">
        <v>231</v>
      </c>
      <c r="B1806" s="92" t="s">
        <v>163</v>
      </c>
      <c r="C1806" s="92" t="s">
        <v>2</v>
      </c>
      <c r="D1806" s="92" t="s">
        <v>232</v>
      </c>
      <c r="E1806" s="106" t="s">
        <v>233</v>
      </c>
      <c r="G1806" t="e">
        <v>#N/A</v>
      </c>
    </row>
    <row r="1807" spans="1:7">
      <c r="A1807" s="93" t="s">
        <v>231</v>
      </c>
      <c r="B1807" s="94" t="s">
        <v>390</v>
      </c>
      <c r="C1807" s="129">
        <v>1</v>
      </c>
      <c r="D1807" s="96">
        <v>52850</v>
      </c>
      <c r="E1807" s="107">
        <f>ROUND(C1807*D1807,0)</f>
        <v>52850</v>
      </c>
      <c r="G1807" t="e">
        <v>#N/A</v>
      </c>
    </row>
    <row r="1808" spans="1:7">
      <c r="A1808" s="98"/>
      <c r="B1808" s="99">
        <f>+E1808/D1818</f>
        <v>0.64160930424542617</v>
      </c>
      <c r="C1808" s="97"/>
      <c r="D1808" s="98" t="s">
        <v>239</v>
      </c>
      <c r="E1808" s="108">
        <f>SUM(E1807:E1807)</f>
        <v>52850</v>
      </c>
      <c r="G1808" t="e">
        <v>#N/A</v>
      </c>
    </row>
    <row r="1809" spans="1:7">
      <c r="A1809" s="91" t="s">
        <v>240</v>
      </c>
      <c r="B1809" s="92" t="s">
        <v>163</v>
      </c>
      <c r="C1809" s="92" t="s">
        <v>2</v>
      </c>
      <c r="D1809" s="92" t="s">
        <v>232</v>
      </c>
      <c r="E1809" s="106" t="s">
        <v>233</v>
      </c>
      <c r="G1809" t="e">
        <v>#N/A</v>
      </c>
    </row>
    <row r="1810" spans="1:7">
      <c r="A1810" s="93" t="s">
        <v>292</v>
      </c>
      <c r="B1810" s="94" t="s">
        <v>390</v>
      </c>
      <c r="C1810" s="129">
        <v>1</v>
      </c>
      <c r="D1810" s="96">
        <v>22650</v>
      </c>
      <c r="E1810" s="107">
        <f>ROUND(C1810*D1810,0)</f>
        <v>22650</v>
      </c>
      <c r="G1810" t="e">
        <v>#N/A</v>
      </c>
    </row>
    <row r="1811" spans="1:7">
      <c r="A1811" s="98"/>
      <c r="B1811" s="99">
        <f>+E1811/D1818</f>
        <v>0.27497541610518267</v>
      </c>
      <c r="C1811" s="97"/>
      <c r="D1811" s="98" t="s">
        <v>239</v>
      </c>
      <c r="E1811" s="108">
        <f>+E1810</f>
        <v>22650</v>
      </c>
      <c r="G1811" t="e">
        <v>#N/A</v>
      </c>
    </row>
    <row r="1812" spans="1:7">
      <c r="A1812" s="91" t="s">
        <v>248</v>
      </c>
      <c r="B1812" s="92" t="s">
        <v>163</v>
      </c>
      <c r="C1812" s="92" t="s">
        <v>2</v>
      </c>
      <c r="D1812" s="92" t="s">
        <v>232</v>
      </c>
      <c r="E1812" s="106" t="s">
        <v>233</v>
      </c>
      <c r="G1812" t="e">
        <v>#N/A</v>
      </c>
    </row>
    <row r="1813" spans="1:7">
      <c r="A1813" s="93" t="s">
        <v>243</v>
      </c>
      <c r="B1813" s="94" t="s">
        <v>244</v>
      </c>
      <c r="C1813" s="129">
        <v>0.05</v>
      </c>
      <c r="D1813" s="96">
        <v>52850</v>
      </c>
      <c r="E1813" s="107">
        <f>ROUND(C1813*D1813,0)</f>
        <v>2643</v>
      </c>
      <c r="G1813" t="e">
        <v>#N/A</v>
      </c>
    </row>
    <row r="1814" spans="1:7">
      <c r="A1814" s="98"/>
      <c r="B1814" s="99">
        <f>+E1814/D1818</f>
        <v>3.2086535309757074E-2</v>
      </c>
      <c r="C1814" s="97"/>
      <c r="D1814" s="98" t="s">
        <v>239</v>
      </c>
      <c r="E1814" s="108">
        <f>SUM(E1813:E1813)</f>
        <v>2643</v>
      </c>
      <c r="G1814" t="e">
        <v>#N/A</v>
      </c>
    </row>
    <row r="1815" spans="1:7">
      <c r="A1815" s="91" t="s">
        <v>249</v>
      </c>
      <c r="B1815" s="92" t="s">
        <v>163</v>
      </c>
      <c r="C1815" s="92" t="s">
        <v>2</v>
      </c>
      <c r="D1815" s="92" t="s">
        <v>232</v>
      </c>
      <c r="E1815" s="106" t="s">
        <v>233</v>
      </c>
      <c r="G1815" t="e">
        <v>#N/A</v>
      </c>
    </row>
    <row r="1816" spans="1:7">
      <c r="A1816" s="93" t="s">
        <v>247</v>
      </c>
      <c r="B1816" s="94" t="s">
        <v>390</v>
      </c>
      <c r="C1816" s="129">
        <v>0.08</v>
      </c>
      <c r="D1816" s="96">
        <v>52850</v>
      </c>
      <c r="E1816" s="107">
        <f>ROUND(C1816*D1816,0)</f>
        <v>4228</v>
      </c>
      <c r="G1816" t="e">
        <v>#N/A</v>
      </c>
    </row>
    <row r="1817" spans="1:7">
      <c r="A1817" s="98"/>
      <c r="B1817" s="99">
        <f>+E1817/D1818</f>
        <v>5.1328744339634094E-2</v>
      </c>
      <c r="C1817" s="97"/>
      <c r="D1817" s="98" t="s">
        <v>239</v>
      </c>
      <c r="E1817" s="108">
        <f>SUM(E1816:E1816)</f>
        <v>4228</v>
      </c>
      <c r="G1817" t="e">
        <v>#N/A</v>
      </c>
    </row>
    <row r="1818" spans="1:7">
      <c r="A1818" s="193" t="s">
        <v>245</v>
      </c>
      <c r="B1818" s="193"/>
      <c r="C1818" s="193"/>
      <c r="D1818" s="194">
        <v>82371</v>
      </c>
      <c r="E1818" s="194"/>
      <c r="G1818" t="e">
        <v>#N/A</v>
      </c>
    </row>
    <row r="1819" spans="1:7">
      <c r="G1819" t="e">
        <v>#N/A</v>
      </c>
    </row>
    <row r="1820" spans="1:7" ht="20.25">
      <c r="A1820" s="183" t="s">
        <v>246</v>
      </c>
      <c r="B1820" s="184"/>
      <c r="C1820" s="184"/>
      <c r="D1820" s="184"/>
      <c r="E1820" s="185"/>
      <c r="G1820" t="e">
        <v>#N/A</v>
      </c>
    </row>
    <row r="1821" spans="1:7">
      <c r="A1821" s="186"/>
      <c r="B1821" s="187"/>
      <c r="C1821" s="188"/>
      <c r="D1821" s="89" t="s">
        <v>229</v>
      </c>
      <c r="E1821" s="104" t="s">
        <v>163</v>
      </c>
      <c r="G1821" t="e">
        <v>#N/A</v>
      </c>
    </row>
    <row r="1822" spans="1:7">
      <c r="A1822" s="190"/>
      <c r="B1822" s="191"/>
      <c r="C1822" s="189"/>
      <c r="D1822" s="90" t="str">
        <f>+G1822</f>
        <v>16.7</v>
      </c>
      <c r="E1822" s="105" t="s">
        <v>163</v>
      </c>
      <c r="G1822" t="s">
        <v>601</v>
      </c>
    </row>
    <row r="1823" spans="1:7" ht="15.75">
      <c r="A1823" s="192" t="s">
        <v>230</v>
      </c>
      <c r="B1823" s="192"/>
      <c r="C1823" s="192"/>
      <c r="D1823" s="192"/>
      <c r="E1823" s="192"/>
      <c r="G1823" t="e">
        <v>#N/A</v>
      </c>
    </row>
    <row r="1824" spans="1:7" ht="25.5">
      <c r="A1824" s="132" t="s">
        <v>402</v>
      </c>
      <c r="B1824" s="135"/>
      <c r="C1824" s="135"/>
      <c r="D1824" s="135"/>
      <c r="E1824" s="136"/>
      <c r="G1824" t="e">
        <v>#N/A</v>
      </c>
    </row>
    <row r="1825" spans="1:7">
      <c r="A1825" s="91" t="s">
        <v>231</v>
      </c>
      <c r="B1825" s="92" t="s">
        <v>163</v>
      </c>
      <c r="C1825" s="92" t="s">
        <v>2</v>
      </c>
      <c r="D1825" s="92" t="s">
        <v>232</v>
      </c>
      <c r="E1825" s="106" t="s">
        <v>233</v>
      </c>
      <c r="G1825" t="e">
        <v>#N/A</v>
      </c>
    </row>
    <row r="1826" spans="1:7">
      <c r="A1826" s="93" t="s">
        <v>503</v>
      </c>
      <c r="B1826" s="94" t="s">
        <v>464</v>
      </c>
      <c r="C1826" s="129">
        <v>1</v>
      </c>
      <c r="D1826" s="96">
        <v>43092</v>
      </c>
      <c r="E1826" s="107">
        <f>ROUND(C1826*D1826,0)</f>
        <v>43092</v>
      </c>
      <c r="G1826" t="e">
        <v>#N/A</v>
      </c>
    </row>
    <row r="1827" spans="1:7">
      <c r="A1827" s="98"/>
      <c r="B1827" s="99">
        <f>+E1827/D1837</f>
        <v>0.7177932504913882</v>
      </c>
      <c r="C1827" s="97"/>
      <c r="D1827" s="98" t="s">
        <v>239</v>
      </c>
      <c r="E1827" s="108">
        <f>SUM(E1826:E1826)</f>
        <v>43092</v>
      </c>
      <c r="G1827" t="e">
        <v>#N/A</v>
      </c>
    </row>
    <row r="1828" spans="1:7">
      <c r="A1828" s="91" t="s">
        <v>240</v>
      </c>
      <c r="B1828" s="92" t="s">
        <v>163</v>
      </c>
      <c r="C1828" s="92" t="s">
        <v>2</v>
      </c>
      <c r="D1828" s="92" t="s">
        <v>232</v>
      </c>
      <c r="E1828" s="106" t="s">
        <v>233</v>
      </c>
      <c r="G1828" t="e">
        <v>#N/A</v>
      </c>
    </row>
    <row r="1829" spans="1:7">
      <c r="A1829" s="93" t="s">
        <v>292</v>
      </c>
      <c r="B1829" s="94" t="s">
        <v>390</v>
      </c>
      <c r="C1829" s="129">
        <v>1</v>
      </c>
      <c r="D1829" s="96">
        <v>11340</v>
      </c>
      <c r="E1829" s="107">
        <f>ROUND(C1829*D1829,0)</f>
        <v>11340</v>
      </c>
      <c r="G1829" t="e">
        <v>#N/A</v>
      </c>
    </row>
    <row r="1830" spans="1:7">
      <c r="A1830" s="98"/>
      <c r="B1830" s="99">
        <f>+E1830/D1837</f>
        <v>0.18889296065562847</v>
      </c>
      <c r="C1830" s="97"/>
      <c r="D1830" s="98" t="s">
        <v>239</v>
      </c>
      <c r="E1830" s="108">
        <f>+E1829</f>
        <v>11340</v>
      </c>
      <c r="G1830" t="e">
        <v>#N/A</v>
      </c>
    </row>
    <row r="1831" spans="1:7">
      <c r="A1831" s="91" t="s">
        <v>248</v>
      </c>
      <c r="B1831" s="92" t="s">
        <v>163</v>
      </c>
      <c r="C1831" s="92" t="s">
        <v>2</v>
      </c>
      <c r="D1831" s="92" t="s">
        <v>232</v>
      </c>
      <c r="E1831" s="106" t="s">
        <v>233</v>
      </c>
      <c r="G1831" t="e">
        <v>#N/A</v>
      </c>
    </row>
    <row r="1832" spans="1:7">
      <c r="A1832" s="93" t="s">
        <v>243</v>
      </c>
      <c r="B1832" s="94" t="s">
        <v>244</v>
      </c>
      <c r="C1832" s="141">
        <v>0.05</v>
      </c>
      <c r="D1832" s="96">
        <v>43092</v>
      </c>
      <c r="E1832" s="107">
        <f>ROUND(C1832*D1832,0)</f>
        <v>2155</v>
      </c>
      <c r="G1832" t="e">
        <v>#N/A</v>
      </c>
    </row>
    <row r="1833" spans="1:7">
      <c r="A1833" s="98"/>
      <c r="B1833" s="99">
        <f>+E1833/D1837</f>
        <v>3.5896325415597827E-2</v>
      </c>
      <c r="C1833" s="97"/>
      <c r="D1833" s="98" t="s">
        <v>239</v>
      </c>
      <c r="E1833" s="108">
        <f>SUM(E1832:E1832)</f>
        <v>2155</v>
      </c>
      <c r="G1833" t="e">
        <v>#N/A</v>
      </c>
    </row>
    <row r="1834" spans="1:7">
      <c r="A1834" s="91" t="s">
        <v>249</v>
      </c>
      <c r="B1834" s="92" t="s">
        <v>163</v>
      </c>
      <c r="C1834" s="92" t="s">
        <v>2</v>
      </c>
      <c r="D1834" s="92" t="s">
        <v>232</v>
      </c>
      <c r="E1834" s="106" t="s">
        <v>233</v>
      </c>
      <c r="G1834" t="e">
        <v>#N/A</v>
      </c>
    </row>
    <row r="1835" spans="1:7">
      <c r="A1835" s="93" t="s">
        <v>247</v>
      </c>
      <c r="B1835" s="94" t="s">
        <v>209</v>
      </c>
      <c r="C1835" s="141">
        <v>0.08</v>
      </c>
      <c r="D1835" s="96">
        <v>43092</v>
      </c>
      <c r="E1835" s="107">
        <f>ROUND(C1835*D1835,0)</f>
        <v>3447</v>
      </c>
      <c r="G1835" t="e">
        <v>#N/A</v>
      </c>
    </row>
    <row r="1836" spans="1:7">
      <c r="A1836" s="98"/>
      <c r="B1836" s="99">
        <f>+E1836/D1837</f>
        <v>5.7417463437385484E-2</v>
      </c>
      <c r="C1836" s="97"/>
      <c r="D1836" s="98" t="s">
        <v>239</v>
      </c>
      <c r="E1836" s="108">
        <f>SUM(E1835:E1835)</f>
        <v>3447</v>
      </c>
      <c r="G1836" t="e">
        <v>#N/A</v>
      </c>
    </row>
    <row r="1837" spans="1:7">
      <c r="A1837" s="193" t="s">
        <v>245</v>
      </c>
      <c r="B1837" s="193"/>
      <c r="C1837" s="193"/>
      <c r="D1837" s="194">
        <v>60034</v>
      </c>
      <c r="E1837" s="194"/>
      <c r="G1837" t="e">
        <v>#N/A</v>
      </c>
    </row>
    <row r="1838" spans="1:7">
      <c r="G1838" t="e">
        <v>#N/A</v>
      </c>
    </row>
    <row r="1839" spans="1:7" ht="20.25">
      <c r="A1839" s="183" t="s">
        <v>246</v>
      </c>
      <c r="B1839" s="184"/>
      <c r="C1839" s="184"/>
      <c r="D1839" s="184"/>
      <c r="E1839" s="185"/>
      <c r="G1839" t="e">
        <v>#N/A</v>
      </c>
    </row>
    <row r="1840" spans="1:7">
      <c r="A1840" s="186"/>
      <c r="B1840" s="187"/>
      <c r="C1840" s="188"/>
      <c r="D1840" s="89" t="s">
        <v>229</v>
      </c>
      <c r="E1840" s="104" t="s">
        <v>163</v>
      </c>
      <c r="G1840" t="e">
        <v>#N/A</v>
      </c>
    </row>
    <row r="1841" spans="1:7">
      <c r="A1841" s="190"/>
      <c r="B1841" s="191"/>
      <c r="C1841" s="189"/>
      <c r="D1841" s="90" t="str">
        <f>+G1841</f>
        <v>16.8</v>
      </c>
      <c r="E1841" s="105" t="s">
        <v>163</v>
      </c>
      <c r="G1841" t="s">
        <v>602</v>
      </c>
    </row>
    <row r="1842" spans="1:7" ht="15.75">
      <c r="A1842" s="192" t="s">
        <v>230</v>
      </c>
      <c r="B1842" s="192"/>
      <c r="C1842" s="192"/>
      <c r="D1842" s="192"/>
      <c r="E1842" s="192"/>
      <c r="G1842" t="e">
        <v>#N/A</v>
      </c>
    </row>
    <row r="1843" spans="1:7" ht="25.5">
      <c r="A1843" s="132" t="s">
        <v>403</v>
      </c>
      <c r="B1843" s="135"/>
      <c r="C1843" s="135"/>
      <c r="D1843" s="135"/>
      <c r="E1843" s="136"/>
      <c r="G1843" t="e">
        <v>#N/A</v>
      </c>
    </row>
    <row r="1844" spans="1:7">
      <c r="A1844" s="91" t="s">
        <v>231</v>
      </c>
      <c r="B1844" s="92" t="s">
        <v>163</v>
      </c>
      <c r="C1844" s="92" t="s">
        <v>2</v>
      </c>
      <c r="D1844" s="92" t="s">
        <v>232</v>
      </c>
      <c r="E1844" s="106" t="s">
        <v>233</v>
      </c>
      <c r="G1844" t="e">
        <v>#N/A</v>
      </c>
    </row>
    <row r="1845" spans="1:7">
      <c r="A1845" s="93" t="s">
        <v>504</v>
      </c>
      <c r="B1845" s="94" t="s">
        <v>390</v>
      </c>
      <c r="C1845" s="129">
        <v>1</v>
      </c>
      <c r="D1845" s="96">
        <v>35720</v>
      </c>
      <c r="E1845" s="107">
        <f>ROUND(C1845*D1845,0)</f>
        <v>35720</v>
      </c>
      <c r="G1845" t="e">
        <v>#N/A</v>
      </c>
    </row>
    <row r="1846" spans="1:7">
      <c r="A1846" s="98"/>
      <c r="B1846" s="99">
        <f>+E1846/D1856</f>
        <v>0.71778795916726956</v>
      </c>
      <c r="C1846" s="97"/>
      <c r="D1846" s="98" t="s">
        <v>239</v>
      </c>
      <c r="E1846" s="108">
        <f>SUM(E1845:E1845)</f>
        <v>35720</v>
      </c>
      <c r="G1846" t="e">
        <v>#N/A</v>
      </c>
    </row>
    <row r="1847" spans="1:7">
      <c r="A1847" s="91" t="s">
        <v>240</v>
      </c>
      <c r="B1847" s="92" t="s">
        <v>163</v>
      </c>
      <c r="C1847" s="92" t="s">
        <v>2</v>
      </c>
      <c r="D1847" s="92" t="s">
        <v>232</v>
      </c>
      <c r="E1847" s="106" t="s">
        <v>233</v>
      </c>
      <c r="G1847" t="e">
        <v>#N/A</v>
      </c>
    </row>
    <row r="1848" spans="1:7">
      <c r="A1848" s="93" t="s">
        <v>292</v>
      </c>
      <c r="B1848" s="94" t="s">
        <v>390</v>
      </c>
      <c r="C1848" s="129">
        <v>1</v>
      </c>
      <c r="D1848" s="96">
        <v>9400</v>
      </c>
      <c r="E1848" s="107">
        <f>ROUND(C1848*D1848,0)</f>
        <v>9400</v>
      </c>
      <c r="G1848" t="e">
        <v>#N/A</v>
      </c>
    </row>
    <row r="1849" spans="1:7">
      <c r="A1849" s="98"/>
      <c r="B1849" s="99">
        <f>+E1849/D1856</f>
        <v>0.18889156820191302</v>
      </c>
      <c r="C1849" s="97"/>
      <c r="D1849" s="98" t="s">
        <v>239</v>
      </c>
      <c r="E1849" s="108">
        <f>+E1848</f>
        <v>9400</v>
      </c>
      <c r="G1849" t="e">
        <v>#N/A</v>
      </c>
    </row>
    <row r="1850" spans="1:7">
      <c r="A1850" s="91" t="s">
        <v>248</v>
      </c>
      <c r="B1850" s="92" t="s">
        <v>163</v>
      </c>
      <c r="C1850" s="92" t="s">
        <v>2</v>
      </c>
      <c r="D1850" s="92" t="s">
        <v>232</v>
      </c>
      <c r="E1850" s="106" t="s">
        <v>233</v>
      </c>
      <c r="G1850" t="e">
        <v>#N/A</v>
      </c>
    </row>
    <row r="1851" spans="1:7">
      <c r="A1851" s="93" t="s">
        <v>243</v>
      </c>
      <c r="B1851" s="94" t="s">
        <v>244</v>
      </c>
      <c r="C1851" s="141">
        <v>0.05</v>
      </c>
      <c r="D1851" s="96">
        <v>35720</v>
      </c>
      <c r="E1851" s="107">
        <f>ROUND(C1851*D1851,0)</f>
        <v>1786</v>
      </c>
      <c r="G1851" t="e">
        <v>#N/A</v>
      </c>
    </row>
    <row r="1852" spans="1:7">
      <c r="A1852" s="98"/>
      <c r="B1852" s="99">
        <f>+E1852/D1856</f>
        <v>3.5889397958363475E-2</v>
      </c>
      <c r="C1852" s="97"/>
      <c r="D1852" s="98" t="s">
        <v>239</v>
      </c>
      <c r="E1852" s="108">
        <f>SUM(E1851:E1851)</f>
        <v>1786</v>
      </c>
      <c r="G1852" t="e">
        <v>#N/A</v>
      </c>
    </row>
    <row r="1853" spans="1:7">
      <c r="A1853" s="91" t="s">
        <v>249</v>
      </c>
      <c r="B1853" s="92" t="s">
        <v>163</v>
      </c>
      <c r="C1853" s="92" t="s">
        <v>2</v>
      </c>
      <c r="D1853" s="92" t="s">
        <v>232</v>
      </c>
      <c r="E1853" s="106" t="s">
        <v>233</v>
      </c>
      <c r="G1853" t="e">
        <v>#N/A</v>
      </c>
    </row>
    <row r="1854" spans="1:7">
      <c r="A1854" s="93" t="s">
        <v>247</v>
      </c>
      <c r="B1854" s="94" t="s">
        <v>390</v>
      </c>
      <c r="C1854" s="141">
        <v>0.08</v>
      </c>
      <c r="D1854" s="96">
        <v>35720</v>
      </c>
      <c r="E1854" s="107">
        <f>ROUND(C1854*D1854,0)</f>
        <v>2858</v>
      </c>
      <c r="G1854" t="e">
        <v>#N/A</v>
      </c>
    </row>
    <row r="1855" spans="1:7">
      <c r="A1855" s="98"/>
      <c r="B1855" s="99">
        <f>+E1855/D1856</f>
        <v>5.743107467245398E-2</v>
      </c>
      <c r="C1855" s="97"/>
      <c r="D1855" s="98" t="s">
        <v>239</v>
      </c>
      <c r="E1855" s="108">
        <f>SUM(E1854:E1854)</f>
        <v>2858</v>
      </c>
      <c r="G1855" t="e">
        <v>#N/A</v>
      </c>
    </row>
    <row r="1856" spans="1:7">
      <c r="A1856" s="193" t="s">
        <v>245</v>
      </c>
      <c r="B1856" s="193"/>
      <c r="C1856" s="193"/>
      <c r="D1856" s="194">
        <v>49764</v>
      </c>
      <c r="E1856" s="194"/>
      <c r="G1856" t="e">
        <v>#N/A</v>
      </c>
    </row>
    <row r="1857" spans="1:7">
      <c r="G1857" t="e">
        <v>#N/A</v>
      </c>
    </row>
    <row r="1858" spans="1:7" ht="20.25">
      <c r="A1858" s="183" t="s">
        <v>246</v>
      </c>
      <c r="B1858" s="184"/>
      <c r="C1858" s="184"/>
      <c r="D1858" s="184"/>
      <c r="E1858" s="185"/>
      <c r="G1858" t="e">
        <v>#N/A</v>
      </c>
    </row>
    <row r="1859" spans="1:7">
      <c r="A1859" s="186"/>
      <c r="B1859" s="187"/>
      <c r="C1859" s="188"/>
      <c r="D1859" s="89" t="s">
        <v>229</v>
      </c>
      <c r="E1859" s="104" t="s">
        <v>163</v>
      </c>
      <c r="G1859" t="e">
        <v>#N/A</v>
      </c>
    </row>
    <row r="1860" spans="1:7">
      <c r="A1860" s="190"/>
      <c r="B1860" s="191"/>
      <c r="C1860" s="189"/>
      <c r="D1860" s="90" t="str">
        <f>+G1860</f>
        <v>16.9</v>
      </c>
      <c r="E1860" s="105" t="s">
        <v>163</v>
      </c>
      <c r="G1860" t="s">
        <v>603</v>
      </c>
    </row>
    <row r="1861" spans="1:7" ht="15.75">
      <c r="A1861" s="192" t="s">
        <v>230</v>
      </c>
      <c r="B1861" s="192"/>
      <c r="C1861" s="192"/>
      <c r="D1861" s="192"/>
      <c r="E1861" s="192"/>
      <c r="G1861" t="e">
        <v>#N/A</v>
      </c>
    </row>
    <row r="1862" spans="1:7" ht="25.5">
      <c r="A1862" s="132" t="s">
        <v>404</v>
      </c>
      <c r="B1862" s="135"/>
      <c r="C1862" s="135"/>
      <c r="D1862" s="135"/>
      <c r="E1862" s="136"/>
      <c r="G1862" t="e">
        <v>#N/A</v>
      </c>
    </row>
    <row r="1863" spans="1:7">
      <c r="A1863" s="91" t="s">
        <v>231</v>
      </c>
      <c r="B1863" s="92" t="s">
        <v>163</v>
      </c>
      <c r="C1863" s="92" t="s">
        <v>2</v>
      </c>
      <c r="D1863" s="92" t="s">
        <v>232</v>
      </c>
      <c r="E1863" s="106" t="s">
        <v>233</v>
      </c>
      <c r="G1863" t="e">
        <v>#N/A</v>
      </c>
    </row>
    <row r="1864" spans="1:7">
      <c r="A1864" s="93" t="s">
        <v>505</v>
      </c>
      <c r="B1864" s="94" t="s">
        <v>464</v>
      </c>
      <c r="C1864" s="129">
        <v>1</v>
      </c>
      <c r="D1864" s="96">
        <v>27094</v>
      </c>
      <c r="E1864" s="107">
        <f>ROUND(C1864*D1864,0)</f>
        <v>27094</v>
      </c>
      <c r="G1864" t="e">
        <v>#N/A</v>
      </c>
    </row>
    <row r="1865" spans="1:7">
      <c r="A1865" s="98"/>
      <c r="B1865" s="99">
        <f>+E1865/D1875</f>
        <v>0.71777889633613268</v>
      </c>
      <c r="C1865" s="97"/>
      <c r="D1865" s="98" t="s">
        <v>239</v>
      </c>
      <c r="E1865" s="108">
        <f>SUM(E1864:E1864)</f>
        <v>27094</v>
      </c>
      <c r="G1865" t="e">
        <v>#N/A</v>
      </c>
    </row>
    <row r="1866" spans="1:7">
      <c r="A1866" s="91" t="s">
        <v>240</v>
      </c>
      <c r="B1866" s="92" t="s">
        <v>163</v>
      </c>
      <c r="C1866" s="92" t="s">
        <v>2</v>
      </c>
      <c r="D1866" s="92" t="s">
        <v>232</v>
      </c>
      <c r="E1866" s="106" t="s">
        <v>233</v>
      </c>
      <c r="G1866" t="e">
        <v>#N/A</v>
      </c>
    </row>
    <row r="1867" spans="1:7">
      <c r="A1867" s="93" t="s">
        <v>292</v>
      </c>
      <c r="B1867" s="94" t="s">
        <v>464</v>
      </c>
      <c r="C1867" s="129">
        <v>1</v>
      </c>
      <c r="D1867" s="96">
        <v>7130</v>
      </c>
      <c r="E1867" s="107">
        <f>ROUND(C1867*D1867,0)</f>
        <v>7130</v>
      </c>
      <c r="G1867" t="e">
        <v>#N/A</v>
      </c>
    </row>
    <row r="1868" spans="1:7">
      <c r="A1868" s="98"/>
      <c r="B1868" s="99">
        <f>+E1868/D1875</f>
        <v>0.18888918324635071</v>
      </c>
      <c r="C1868" s="97"/>
      <c r="D1868" s="98" t="s">
        <v>239</v>
      </c>
      <c r="E1868" s="108">
        <f>+E1867</f>
        <v>7130</v>
      </c>
      <c r="G1868" t="e">
        <v>#N/A</v>
      </c>
    </row>
    <row r="1869" spans="1:7">
      <c r="A1869" s="91" t="s">
        <v>248</v>
      </c>
      <c r="B1869" s="92" t="s">
        <v>163</v>
      </c>
      <c r="C1869" s="92" t="s">
        <v>2</v>
      </c>
      <c r="D1869" s="92" t="s">
        <v>232</v>
      </c>
      <c r="E1869" s="106" t="s">
        <v>233</v>
      </c>
      <c r="G1869" t="e">
        <v>#N/A</v>
      </c>
    </row>
    <row r="1870" spans="1:7">
      <c r="A1870" s="93" t="s">
        <v>243</v>
      </c>
      <c r="B1870" s="94" t="s">
        <v>244</v>
      </c>
      <c r="C1870" s="141">
        <v>0.05</v>
      </c>
      <c r="D1870" s="96">
        <v>27094</v>
      </c>
      <c r="E1870" s="107">
        <f>ROUND(C1870*D1870,0)</f>
        <v>1355</v>
      </c>
      <c r="G1870" t="e">
        <v>#N/A</v>
      </c>
    </row>
    <row r="1871" spans="1:7">
      <c r="A1871" s="98"/>
      <c r="B1871" s="99">
        <f>+E1871/D1875</f>
        <v>3.5896892468275626E-2</v>
      </c>
      <c r="C1871" s="97"/>
      <c r="D1871" s="98" t="s">
        <v>239</v>
      </c>
      <c r="E1871" s="108">
        <f>SUM(E1870:E1870)</f>
        <v>1355</v>
      </c>
      <c r="G1871" t="e">
        <v>#N/A</v>
      </c>
    </row>
    <row r="1872" spans="1:7">
      <c r="A1872" s="91" t="s">
        <v>249</v>
      </c>
      <c r="B1872" s="92" t="s">
        <v>163</v>
      </c>
      <c r="C1872" s="92" t="s">
        <v>2</v>
      </c>
      <c r="D1872" s="92" t="s">
        <v>232</v>
      </c>
      <c r="E1872" s="106" t="s">
        <v>233</v>
      </c>
      <c r="G1872" t="e">
        <v>#N/A</v>
      </c>
    </row>
    <row r="1873" spans="1:7">
      <c r="A1873" s="93" t="s">
        <v>247</v>
      </c>
      <c r="B1873" s="94" t="s">
        <v>390</v>
      </c>
      <c r="C1873" s="141">
        <v>0.08</v>
      </c>
      <c r="D1873" s="96">
        <v>27094</v>
      </c>
      <c r="E1873" s="107">
        <f>ROUND(C1873*D1873,0)</f>
        <v>2168</v>
      </c>
      <c r="G1873" t="e">
        <v>#N/A</v>
      </c>
    </row>
    <row r="1874" spans="1:7">
      <c r="A1874" s="98"/>
      <c r="B1874" s="99">
        <f>+E1874/D1875</f>
        <v>5.7435027949240998E-2</v>
      </c>
      <c r="C1874" s="97"/>
      <c r="D1874" s="98" t="s">
        <v>239</v>
      </c>
      <c r="E1874" s="108">
        <f>SUM(E1873:E1873)</f>
        <v>2168</v>
      </c>
      <c r="G1874" t="e">
        <v>#N/A</v>
      </c>
    </row>
    <row r="1875" spans="1:7">
      <c r="A1875" s="193" t="s">
        <v>245</v>
      </c>
      <c r="B1875" s="193"/>
      <c r="C1875" s="193"/>
      <c r="D1875" s="194">
        <v>37747</v>
      </c>
      <c r="E1875" s="194"/>
      <c r="G1875" t="e">
        <v>#N/A</v>
      </c>
    </row>
    <row r="1876" spans="1:7">
      <c r="G1876" t="e">
        <v>#N/A</v>
      </c>
    </row>
    <row r="1877" spans="1:7" ht="20.25">
      <c r="A1877" s="183" t="s">
        <v>246</v>
      </c>
      <c r="B1877" s="184"/>
      <c r="C1877" s="184"/>
      <c r="D1877" s="184"/>
      <c r="E1877" s="185"/>
      <c r="G1877" t="e">
        <v>#N/A</v>
      </c>
    </row>
    <row r="1878" spans="1:7">
      <c r="A1878" s="186"/>
      <c r="B1878" s="187"/>
      <c r="C1878" s="188"/>
      <c r="D1878" s="89" t="s">
        <v>229</v>
      </c>
      <c r="E1878" s="104" t="s">
        <v>163</v>
      </c>
      <c r="G1878" t="e">
        <v>#N/A</v>
      </c>
    </row>
    <row r="1879" spans="1:7">
      <c r="A1879" s="190"/>
      <c r="B1879" s="191"/>
      <c r="C1879" s="189"/>
      <c r="D1879" s="90" t="str">
        <f>+G1879</f>
        <v>16.10</v>
      </c>
      <c r="E1879" s="105" t="s">
        <v>163</v>
      </c>
      <c r="G1879" t="s">
        <v>604</v>
      </c>
    </row>
    <row r="1880" spans="1:7" ht="15.75">
      <c r="A1880" s="192" t="s">
        <v>230</v>
      </c>
      <c r="B1880" s="192"/>
      <c r="C1880" s="192"/>
      <c r="D1880" s="192"/>
      <c r="E1880" s="192"/>
      <c r="G1880" t="e">
        <v>#N/A</v>
      </c>
    </row>
    <row r="1881" spans="1:7" ht="25.5">
      <c r="A1881" s="132" t="s">
        <v>405</v>
      </c>
      <c r="B1881" s="135"/>
      <c r="C1881" s="135"/>
      <c r="D1881" s="135"/>
      <c r="E1881" s="136"/>
      <c r="G1881" t="e">
        <v>#N/A</v>
      </c>
    </row>
    <row r="1882" spans="1:7">
      <c r="A1882" s="91" t="s">
        <v>231</v>
      </c>
      <c r="B1882" s="92" t="s">
        <v>163</v>
      </c>
      <c r="C1882" s="92" t="s">
        <v>2</v>
      </c>
      <c r="D1882" s="92" t="s">
        <v>232</v>
      </c>
      <c r="E1882" s="106" t="s">
        <v>233</v>
      </c>
      <c r="G1882" t="e">
        <v>#N/A</v>
      </c>
    </row>
    <row r="1883" spans="1:7">
      <c r="A1883" s="93" t="s">
        <v>506</v>
      </c>
      <c r="B1883" s="94" t="s">
        <v>390</v>
      </c>
      <c r="C1883" s="129">
        <v>1</v>
      </c>
      <c r="D1883" s="96">
        <v>21812</v>
      </c>
      <c r="E1883" s="107">
        <f>ROUND(C1883*D1883,0)</f>
        <v>21812</v>
      </c>
      <c r="G1883" t="e">
        <v>#N/A</v>
      </c>
    </row>
    <row r="1884" spans="1:7">
      <c r="A1884" s="98"/>
      <c r="B1884" s="99">
        <f>+E1884/D1894</f>
        <v>0.71778333552718177</v>
      </c>
      <c r="C1884" s="97"/>
      <c r="D1884" s="98" t="s">
        <v>239</v>
      </c>
      <c r="E1884" s="108">
        <f>SUM(E1883:E1883)</f>
        <v>21812</v>
      </c>
      <c r="G1884" t="e">
        <v>#N/A</v>
      </c>
    </row>
    <row r="1885" spans="1:7">
      <c r="A1885" s="91" t="s">
        <v>240</v>
      </c>
      <c r="B1885" s="92" t="s">
        <v>163</v>
      </c>
      <c r="C1885" s="92" t="s">
        <v>2</v>
      </c>
      <c r="D1885" s="92" t="s">
        <v>232</v>
      </c>
      <c r="E1885" s="106" t="s">
        <v>233</v>
      </c>
      <c r="G1885" t="e">
        <v>#N/A</v>
      </c>
    </row>
    <row r="1886" spans="1:7">
      <c r="A1886" s="93" t="s">
        <v>292</v>
      </c>
      <c r="B1886" s="94" t="s">
        <v>390</v>
      </c>
      <c r="C1886" s="129">
        <v>1</v>
      </c>
      <c r="D1886" s="96">
        <v>5740</v>
      </c>
      <c r="E1886" s="107">
        <f>ROUND(C1886*D1886,0)</f>
        <v>5740</v>
      </c>
      <c r="G1886" t="e">
        <v>#N/A</v>
      </c>
    </row>
    <row r="1887" spans="1:7">
      <c r="A1887" s="98"/>
      <c r="B1887" s="99">
        <f>+E1887/D1894</f>
        <v>0.18889035145452152</v>
      </c>
      <c r="C1887" s="97"/>
      <c r="D1887" s="98" t="s">
        <v>239</v>
      </c>
      <c r="E1887" s="108">
        <f>+E1886</f>
        <v>5740</v>
      </c>
      <c r="G1887" t="e">
        <v>#N/A</v>
      </c>
    </row>
    <row r="1888" spans="1:7">
      <c r="A1888" s="91" t="s">
        <v>248</v>
      </c>
      <c r="B1888" s="92" t="s">
        <v>163</v>
      </c>
      <c r="C1888" s="92" t="s">
        <v>2</v>
      </c>
      <c r="D1888" s="92" t="s">
        <v>232</v>
      </c>
      <c r="E1888" s="106" t="s">
        <v>233</v>
      </c>
      <c r="G1888" t="e">
        <v>#N/A</v>
      </c>
    </row>
    <row r="1889" spans="1:7">
      <c r="A1889" s="93" t="s">
        <v>243</v>
      </c>
      <c r="B1889" s="94" t="s">
        <v>244</v>
      </c>
      <c r="C1889" s="141">
        <v>0.05</v>
      </c>
      <c r="D1889" s="96">
        <v>21812</v>
      </c>
      <c r="E1889" s="107">
        <f>ROUND(C1889*D1889,0)</f>
        <v>1091</v>
      </c>
      <c r="G1889" t="e">
        <v>#N/A</v>
      </c>
    </row>
    <row r="1890" spans="1:7">
      <c r="A1890" s="98"/>
      <c r="B1890" s="99">
        <f>+E1890/D1894</f>
        <v>3.5902329867052787E-2</v>
      </c>
      <c r="C1890" s="97"/>
      <c r="D1890" s="98" t="s">
        <v>239</v>
      </c>
      <c r="E1890" s="108">
        <f>SUM(E1889:E1889)</f>
        <v>1091</v>
      </c>
      <c r="G1890" t="e">
        <v>#N/A</v>
      </c>
    </row>
    <row r="1891" spans="1:7">
      <c r="A1891" s="91" t="s">
        <v>249</v>
      </c>
      <c r="B1891" s="92" t="s">
        <v>163</v>
      </c>
      <c r="C1891" s="92" t="s">
        <v>2</v>
      </c>
      <c r="D1891" s="92" t="s">
        <v>232</v>
      </c>
      <c r="E1891" s="106" t="s">
        <v>233</v>
      </c>
      <c r="G1891" t="e">
        <v>#N/A</v>
      </c>
    </row>
    <row r="1892" spans="1:7">
      <c r="A1892" s="93" t="s">
        <v>247</v>
      </c>
      <c r="B1892" s="94" t="s">
        <v>390</v>
      </c>
      <c r="C1892" s="141">
        <v>0.08</v>
      </c>
      <c r="D1892" s="96">
        <v>21812</v>
      </c>
      <c r="E1892" s="107">
        <f>ROUND(C1892*D1892,0)</f>
        <v>1745</v>
      </c>
      <c r="G1892" t="e">
        <v>#N/A</v>
      </c>
    </row>
    <row r="1893" spans="1:7">
      <c r="A1893" s="98"/>
      <c r="B1893" s="99">
        <f>+E1893/D1894</f>
        <v>5.7423983151243911E-2</v>
      </c>
      <c r="C1893" s="97"/>
      <c r="D1893" s="98" t="s">
        <v>239</v>
      </c>
      <c r="E1893" s="108">
        <f>SUM(E1892:E1892)</f>
        <v>1745</v>
      </c>
      <c r="G1893" t="e">
        <v>#N/A</v>
      </c>
    </row>
    <row r="1894" spans="1:7">
      <c r="A1894" s="193" t="s">
        <v>245</v>
      </c>
      <c r="B1894" s="193"/>
      <c r="C1894" s="193"/>
      <c r="D1894" s="194">
        <v>30388</v>
      </c>
      <c r="E1894" s="194"/>
      <c r="G1894" t="e">
        <v>#N/A</v>
      </c>
    </row>
    <row r="1895" spans="1:7">
      <c r="G1895" t="e">
        <v>#N/A</v>
      </c>
    </row>
    <row r="1896" spans="1:7" ht="20.25">
      <c r="A1896" s="183" t="s">
        <v>246</v>
      </c>
      <c r="B1896" s="184"/>
      <c r="C1896" s="184"/>
      <c r="D1896" s="184"/>
      <c r="E1896" s="185"/>
      <c r="G1896" t="e">
        <v>#N/A</v>
      </c>
    </row>
    <row r="1897" spans="1:7">
      <c r="A1897" s="186"/>
      <c r="B1897" s="187"/>
      <c r="C1897" s="188"/>
      <c r="D1897" s="89" t="s">
        <v>229</v>
      </c>
      <c r="E1897" s="104" t="s">
        <v>163</v>
      </c>
      <c r="G1897" t="e">
        <v>#N/A</v>
      </c>
    </row>
    <row r="1898" spans="1:7">
      <c r="A1898" s="190"/>
      <c r="B1898" s="191"/>
      <c r="C1898" s="189"/>
      <c r="D1898" s="90" t="str">
        <f>+G1898</f>
        <v>16.11</v>
      </c>
      <c r="E1898" s="105" t="s">
        <v>163</v>
      </c>
      <c r="G1898" t="s">
        <v>605</v>
      </c>
    </row>
    <row r="1899" spans="1:7" ht="15.75">
      <c r="A1899" s="192" t="s">
        <v>230</v>
      </c>
      <c r="B1899" s="192"/>
      <c r="C1899" s="192"/>
      <c r="D1899" s="192"/>
      <c r="E1899" s="192"/>
      <c r="G1899" t="e">
        <v>#N/A</v>
      </c>
    </row>
    <row r="1900" spans="1:7" ht="25.5">
      <c r="A1900" s="132" t="s">
        <v>463</v>
      </c>
      <c r="B1900" s="135"/>
      <c r="C1900" s="135"/>
      <c r="D1900" s="135"/>
      <c r="E1900" s="136"/>
      <c r="G1900" t="e">
        <v>#N/A</v>
      </c>
    </row>
    <row r="1901" spans="1:7">
      <c r="A1901" s="91" t="s">
        <v>231</v>
      </c>
      <c r="B1901" s="92" t="s">
        <v>163</v>
      </c>
      <c r="C1901" s="92" t="s">
        <v>2</v>
      </c>
      <c r="D1901" s="92" t="s">
        <v>232</v>
      </c>
      <c r="E1901" s="106" t="s">
        <v>233</v>
      </c>
      <c r="G1901" t="e">
        <v>#N/A</v>
      </c>
    </row>
    <row r="1902" spans="1:7">
      <c r="A1902" s="93" t="s">
        <v>507</v>
      </c>
      <c r="B1902" s="94" t="s">
        <v>464</v>
      </c>
      <c r="C1902" s="129">
        <v>1</v>
      </c>
      <c r="D1902" s="96">
        <v>39600</v>
      </c>
      <c r="E1902" s="107">
        <f>ROUND(C1902*D1902,0)</f>
        <v>39600</v>
      </c>
      <c r="G1902" t="e">
        <v>#N/A</v>
      </c>
    </row>
    <row r="1903" spans="1:7">
      <c r="A1903" s="98"/>
      <c r="B1903" s="99">
        <f>+E1903/D1913</f>
        <v>0.71033938437253352</v>
      </c>
      <c r="C1903" s="97"/>
      <c r="D1903" s="98" t="s">
        <v>239</v>
      </c>
      <c r="E1903" s="108">
        <f>SUM(E1902:E1902)</f>
        <v>39600</v>
      </c>
      <c r="G1903" t="e">
        <v>#N/A</v>
      </c>
    </row>
    <row r="1904" spans="1:7">
      <c r="A1904" s="91" t="s">
        <v>240</v>
      </c>
      <c r="B1904" s="92" t="s">
        <v>163</v>
      </c>
      <c r="C1904" s="92" t="s">
        <v>2</v>
      </c>
      <c r="D1904" s="92" t="s">
        <v>232</v>
      </c>
      <c r="E1904" s="106" t="s">
        <v>233</v>
      </c>
      <c r="G1904" t="e">
        <v>#N/A</v>
      </c>
    </row>
    <row r="1905" spans="1:7">
      <c r="A1905" s="93" t="s">
        <v>292</v>
      </c>
      <c r="B1905" s="94" t="s">
        <v>464</v>
      </c>
      <c r="C1905" s="129">
        <v>1</v>
      </c>
      <c r="D1905" s="96">
        <v>11000</v>
      </c>
      <c r="E1905" s="107">
        <f>ROUND(C1905*D1905,0)</f>
        <v>11000</v>
      </c>
      <c r="G1905" t="e">
        <v>#N/A</v>
      </c>
    </row>
    <row r="1906" spans="1:7">
      <c r="A1906" s="98"/>
      <c r="B1906" s="99">
        <f>+E1906/D1913</f>
        <v>0.19731649565903708</v>
      </c>
      <c r="C1906" s="97"/>
      <c r="D1906" s="98" t="s">
        <v>239</v>
      </c>
      <c r="E1906" s="108">
        <f>+E1905</f>
        <v>11000</v>
      </c>
      <c r="G1906" t="e">
        <v>#N/A</v>
      </c>
    </row>
    <row r="1907" spans="1:7">
      <c r="A1907" s="91" t="s">
        <v>248</v>
      </c>
      <c r="B1907" s="92" t="s">
        <v>163</v>
      </c>
      <c r="C1907" s="92" t="s">
        <v>2</v>
      </c>
      <c r="D1907" s="92" t="s">
        <v>232</v>
      </c>
      <c r="E1907" s="106" t="s">
        <v>233</v>
      </c>
      <c r="G1907" t="e">
        <v>#N/A</v>
      </c>
    </row>
    <row r="1908" spans="1:7">
      <c r="A1908" s="93" t="s">
        <v>243</v>
      </c>
      <c r="B1908" s="94" t="s">
        <v>244</v>
      </c>
      <c r="C1908" s="141">
        <v>0.05</v>
      </c>
      <c r="D1908" s="96">
        <v>39600</v>
      </c>
      <c r="E1908" s="107">
        <f>ROUND(C1908*D1908,0)</f>
        <v>1980</v>
      </c>
      <c r="G1908" t="e">
        <v>#N/A</v>
      </c>
    </row>
    <row r="1909" spans="1:7">
      <c r="A1909" s="98"/>
      <c r="B1909" s="99">
        <f>+E1909/D1913</f>
        <v>3.5516969218626675E-2</v>
      </c>
      <c r="C1909" s="97"/>
      <c r="D1909" s="98" t="s">
        <v>239</v>
      </c>
      <c r="E1909" s="108">
        <f>SUM(E1908:E1908)</f>
        <v>1980</v>
      </c>
      <c r="G1909" t="e">
        <v>#N/A</v>
      </c>
    </row>
    <row r="1910" spans="1:7">
      <c r="A1910" s="91" t="s">
        <v>249</v>
      </c>
      <c r="B1910" s="92" t="s">
        <v>163</v>
      </c>
      <c r="C1910" s="92" t="s">
        <v>2</v>
      </c>
      <c r="D1910" s="92" t="s">
        <v>232</v>
      </c>
      <c r="E1910" s="106" t="s">
        <v>233</v>
      </c>
      <c r="G1910" t="e">
        <v>#N/A</v>
      </c>
    </row>
    <row r="1911" spans="1:7">
      <c r="A1911" s="93" t="s">
        <v>247</v>
      </c>
      <c r="B1911" s="94" t="s">
        <v>390</v>
      </c>
      <c r="C1911" s="129">
        <v>0.08</v>
      </c>
      <c r="D1911" s="96">
        <v>39600</v>
      </c>
      <c r="E1911" s="107">
        <f>ROUND(C1911*D1911,0)</f>
        <v>3168</v>
      </c>
      <c r="G1911" t="e">
        <v>#N/A</v>
      </c>
    </row>
    <row r="1912" spans="1:7">
      <c r="A1912" s="98"/>
      <c r="B1912" s="99">
        <f>+E1912/D1913</f>
        <v>5.6827150749802685E-2</v>
      </c>
      <c r="C1912" s="97"/>
      <c r="D1912" s="98" t="s">
        <v>239</v>
      </c>
      <c r="E1912" s="108">
        <f>SUM(E1911:E1911)</f>
        <v>3168</v>
      </c>
      <c r="G1912" t="e">
        <v>#N/A</v>
      </c>
    </row>
    <row r="1913" spans="1:7">
      <c r="A1913" s="193" t="s">
        <v>245</v>
      </c>
      <c r="B1913" s="193"/>
      <c r="C1913" s="193"/>
      <c r="D1913" s="194">
        <v>55748</v>
      </c>
      <c r="E1913" s="194"/>
      <c r="G1913" t="e">
        <v>#N/A</v>
      </c>
    </row>
    <row r="1914" spans="1:7">
      <c r="G1914" t="e">
        <v>#N/A</v>
      </c>
    </row>
    <row r="1915" spans="1:7" ht="20.25">
      <c r="A1915" s="183" t="s">
        <v>246</v>
      </c>
      <c r="B1915" s="184"/>
      <c r="C1915" s="184"/>
      <c r="D1915" s="184"/>
      <c r="E1915" s="185"/>
      <c r="G1915" t="e">
        <v>#N/A</v>
      </c>
    </row>
    <row r="1916" spans="1:7">
      <c r="A1916" s="186"/>
      <c r="B1916" s="187"/>
      <c r="C1916" s="188"/>
      <c r="D1916" s="89" t="s">
        <v>229</v>
      </c>
      <c r="E1916" s="104" t="s">
        <v>163</v>
      </c>
      <c r="G1916" t="e">
        <v>#N/A</v>
      </c>
    </row>
    <row r="1917" spans="1:7">
      <c r="A1917" s="190"/>
      <c r="B1917" s="191"/>
      <c r="C1917" s="189"/>
      <c r="D1917" s="90" t="str">
        <f>+G1917</f>
        <v>16.12</v>
      </c>
      <c r="E1917" s="105" t="s">
        <v>163</v>
      </c>
      <c r="G1917" t="s">
        <v>606</v>
      </c>
    </row>
    <row r="1918" spans="1:7" ht="15.75">
      <c r="A1918" s="192" t="s">
        <v>230</v>
      </c>
      <c r="B1918" s="192"/>
      <c r="C1918" s="192"/>
      <c r="D1918" s="192"/>
      <c r="E1918" s="192"/>
      <c r="G1918" t="e">
        <v>#N/A</v>
      </c>
    </row>
    <row r="1919" spans="1:7">
      <c r="A1919" s="132" t="s">
        <v>406</v>
      </c>
      <c r="B1919" s="135"/>
      <c r="C1919" s="135"/>
      <c r="D1919" s="135"/>
      <c r="E1919" s="136"/>
      <c r="G1919" t="e">
        <v>#N/A</v>
      </c>
    </row>
    <row r="1920" spans="1:7">
      <c r="A1920" s="91" t="s">
        <v>231</v>
      </c>
      <c r="B1920" s="92" t="s">
        <v>163</v>
      </c>
      <c r="C1920" s="92" t="s">
        <v>2</v>
      </c>
      <c r="D1920" s="92" t="s">
        <v>232</v>
      </c>
      <c r="E1920" s="106" t="s">
        <v>233</v>
      </c>
      <c r="G1920" t="e">
        <v>#N/A</v>
      </c>
    </row>
    <row r="1921" spans="1:7">
      <c r="A1921" s="93" t="s">
        <v>508</v>
      </c>
      <c r="B1921" s="94" t="s">
        <v>390</v>
      </c>
      <c r="C1921" s="129">
        <v>1</v>
      </c>
      <c r="D1921" s="96">
        <v>24840</v>
      </c>
      <c r="E1921" s="107">
        <f>ROUND(C1921*D1921,0)</f>
        <v>24840</v>
      </c>
      <c r="G1921" t="e">
        <v>#N/A</v>
      </c>
    </row>
    <row r="1922" spans="1:7">
      <c r="A1922" s="98"/>
      <c r="B1922" s="99">
        <f>+E1922/D1932</f>
        <v>0.71034344705310415</v>
      </c>
      <c r="C1922" s="97"/>
      <c r="D1922" s="98" t="s">
        <v>239</v>
      </c>
      <c r="E1922" s="108">
        <f>SUM(E1921:E1921)</f>
        <v>24840</v>
      </c>
      <c r="G1922" t="e">
        <v>#N/A</v>
      </c>
    </row>
    <row r="1923" spans="1:7">
      <c r="A1923" s="91" t="s">
        <v>240</v>
      </c>
      <c r="B1923" s="92" t="s">
        <v>163</v>
      </c>
      <c r="C1923" s="92" t="s">
        <v>2</v>
      </c>
      <c r="D1923" s="92" t="s">
        <v>232</v>
      </c>
      <c r="E1923" s="106" t="s">
        <v>233</v>
      </c>
      <c r="G1923" t="e">
        <v>#N/A</v>
      </c>
    </row>
    <row r="1924" spans="1:7">
      <c r="A1924" s="93" t="s">
        <v>292</v>
      </c>
      <c r="B1924" s="94" t="s">
        <v>390</v>
      </c>
      <c r="C1924" s="129">
        <v>1</v>
      </c>
      <c r="D1924" s="96">
        <v>6900</v>
      </c>
      <c r="E1924" s="107">
        <f>ROUND(C1924*D1924,0)</f>
        <v>6900</v>
      </c>
      <c r="G1924" t="e">
        <v>#N/A</v>
      </c>
    </row>
    <row r="1925" spans="1:7">
      <c r="A1925" s="98"/>
      <c r="B1925" s="99">
        <f>+E1925/D1932</f>
        <v>0.19731762418141782</v>
      </c>
      <c r="C1925" s="97"/>
      <c r="D1925" s="98" t="s">
        <v>239</v>
      </c>
      <c r="E1925" s="108">
        <f>+E1924</f>
        <v>6900</v>
      </c>
      <c r="G1925" t="e">
        <v>#N/A</v>
      </c>
    </row>
    <row r="1926" spans="1:7">
      <c r="A1926" s="91" t="s">
        <v>248</v>
      </c>
      <c r="B1926" s="92" t="s">
        <v>163</v>
      </c>
      <c r="C1926" s="92" t="s">
        <v>2</v>
      </c>
      <c r="D1926" s="92" t="s">
        <v>232</v>
      </c>
      <c r="E1926" s="106" t="s">
        <v>233</v>
      </c>
      <c r="G1926" t="e">
        <v>#N/A</v>
      </c>
    </row>
    <row r="1927" spans="1:7">
      <c r="A1927" s="93" t="s">
        <v>243</v>
      </c>
      <c r="B1927" s="94" t="s">
        <v>244</v>
      </c>
      <c r="C1927" s="141">
        <v>0.05</v>
      </c>
      <c r="D1927" s="96">
        <v>24840</v>
      </c>
      <c r="E1927" s="107">
        <f>ROUND(C1927*D1927,0)</f>
        <v>1242</v>
      </c>
      <c r="G1927" t="e">
        <v>#N/A</v>
      </c>
    </row>
    <row r="1928" spans="1:7">
      <c r="A1928" s="98"/>
      <c r="B1928" s="99">
        <f>+E1928/D1932</f>
        <v>3.551717235265521E-2</v>
      </c>
      <c r="C1928" s="97"/>
      <c r="D1928" s="98" t="s">
        <v>239</v>
      </c>
      <c r="E1928" s="108">
        <f>SUM(E1927:E1927)</f>
        <v>1242</v>
      </c>
      <c r="G1928" t="e">
        <v>#N/A</v>
      </c>
    </row>
    <row r="1929" spans="1:7">
      <c r="A1929" s="91" t="s">
        <v>249</v>
      </c>
      <c r="B1929" s="92" t="s">
        <v>163</v>
      </c>
      <c r="C1929" s="92" t="s">
        <v>2</v>
      </c>
      <c r="D1929" s="92" t="s">
        <v>232</v>
      </c>
      <c r="E1929" s="106" t="s">
        <v>233</v>
      </c>
      <c r="G1929" t="e">
        <v>#N/A</v>
      </c>
    </row>
    <row r="1930" spans="1:7">
      <c r="A1930" s="93" t="s">
        <v>247</v>
      </c>
      <c r="B1930" s="94" t="s">
        <v>390</v>
      </c>
      <c r="C1930" s="141">
        <v>0.08</v>
      </c>
      <c r="D1930" s="96">
        <v>24840</v>
      </c>
      <c r="E1930" s="107">
        <f>ROUND(C1930*D1930,0)</f>
        <v>1987</v>
      </c>
      <c r="G1930" t="e">
        <v>#N/A</v>
      </c>
    </row>
    <row r="1931" spans="1:7">
      <c r="A1931" s="98"/>
      <c r="B1931" s="99">
        <f>+E1931/D1932</f>
        <v>5.6821756412822784E-2</v>
      </c>
      <c r="C1931" s="97"/>
      <c r="D1931" s="98" t="s">
        <v>239</v>
      </c>
      <c r="E1931" s="108">
        <f>SUM(E1930:E1930)</f>
        <v>1987</v>
      </c>
      <c r="G1931" t="e">
        <v>#N/A</v>
      </c>
    </row>
    <row r="1932" spans="1:7">
      <c r="A1932" s="193" t="s">
        <v>245</v>
      </c>
      <c r="B1932" s="193"/>
      <c r="C1932" s="193"/>
      <c r="D1932" s="194">
        <v>34969</v>
      </c>
      <c r="E1932" s="194"/>
      <c r="G1932" t="e">
        <v>#N/A</v>
      </c>
    </row>
    <row r="1933" spans="1:7">
      <c r="G1933" t="e">
        <v>#N/A</v>
      </c>
    </row>
    <row r="1934" spans="1:7" ht="20.25">
      <c r="A1934" s="183" t="s">
        <v>246</v>
      </c>
      <c r="B1934" s="184"/>
      <c r="C1934" s="184"/>
      <c r="D1934" s="184"/>
      <c r="E1934" s="185"/>
      <c r="G1934" t="e">
        <v>#N/A</v>
      </c>
    </row>
    <row r="1935" spans="1:7">
      <c r="A1935" s="186"/>
      <c r="B1935" s="187"/>
      <c r="C1935" s="188"/>
      <c r="D1935" s="89" t="s">
        <v>229</v>
      </c>
      <c r="E1935" s="104" t="s">
        <v>163</v>
      </c>
      <c r="G1935" t="e">
        <v>#N/A</v>
      </c>
    </row>
    <row r="1936" spans="1:7">
      <c r="A1936" s="190"/>
      <c r="B1936" s="191"/>
      <c r="C1936" s="189"/>
      <c r="D1936" s="90" t="str">
        <f>+G1936</f>
        <v>17.1</v>
      </c>
      <c r="E1936" s="105" t="s">
        <v>163</v>
      </c>
      <c r="G1936" t="s">
        <v>607</v>
      </c>
    </row>
    <row r="1937" spans="1:7" ht="15.75">
      <c r="A1937" s="192" t="s">
        <v>230</v>
      </c>
      <c r="B1937" s="192"/>
      <c r="C1937" s="192"/>
      <c r="D1937" s="192"/>
      <c r="E1937" s="192"/>
      <c r="G1937" t="e">
        <v>#N/A</v>
      </c>
    </row>
    <row r="1938" spans="1:7" ht="63.75">
      <c r="A1938" s="132" t="s">
        <v>466</v>
      </c>
      <c r="B1938" s="135"/>
      <c r="C1938" s="135"/>
      <c r="D1938" s="135"/>
      <c r="E1938" s="136"/>
      <c r="G1938" t="e">
        <v>#N/A</v>
      </c>
    </row>
    <row r="1939" spans="1:7">
      <c r="A1939" s="91" t="s">
        <v>231</v>
      </c>
      <c r="B1939" s="92" t="s">
        <v>163</v>
      </c>
      <c r="C1939" s="92" t="s">
        <v>2</v>
      </c>
      <c r="D1939" s="92" t="s">
        <v>232</v>
      </c>
      <c r="E1939" s="106" t="s">
        <v>233</v>
      </c>
      <c r="G1939" t="e">
        <v>#N/A</v>
      </c>
    </row>
    <row r="1940" spans="1:7">
      <c r="A1940" s="93" t="s">
        <v>480</v>
      </c>
      <c r="B1940" s="94" t="s">
        <v>464</v>
      </c>
      <c r="C1940" s="129">
        <v>1</v>
      </c>
      <c r="D1940" s="96">
        <v>28500</v>
      </c>
      <c r="E1940" s="107">
        <f t="shared" ref="E1940:E1943" si="46">ROUND(C1940*D1940,0)</f>
        <v>28500</v>
      </c>
      <c r="G1940" t="e">
        <v>#N/A</v>
      </c>
    </row>
    <row r="1941" spans="1:7">
      <c r="A1941" s="101" t="s">
        <v>509</v>
      </c>
      <c r="B1941" s="94" t="s">
        <v>464</v>
      </c>
      <c r="C1941" s="129">
        <v>9</v>
      </c>
      <c r="D1941" s="96">
        <v>98500</v>
      </c>
      <c r="E1941" s="107">
        <f t="shared" si="46"/>
        <v>886500</v>
      </c>
      <c r="G1941" t="e">
        <v>#N/A</v>
      </c>
    </row>
    <row r="1942" spans="1:7">
      <c r="A1942" s="101" t="s">
        <v>510</v>
      </c>
      <c r="B1942" s="94" t="s">
        <v>464</v>
      </c>
      <c r="C1942" s="129">
        <v>3</v>
      </c>
      <c r="D1942" s="96">
        <v>82500</v>
      </c>
      <c r="E1942" s="107">
        <f t="shared" si="46"/>
        <v>247500</v>
      </c>
      <c r="G1942" t="e">
        <v>#N/A</v>
      </c>
    </row>
    <row r="1943" spans="1:7">
      <c r="A1943" s="101" t="s">
        <v>511</v>
      </c>
      <c r="B1943" s="94" t="s">
        <v>464</v>
      </c>
      <c r="C1943" s="129">
        <v>1</v>
      </c>
      <c r="D1943" s="96">
        <v>62500</v>
      </c>
      <c r="E1943" s="107">
        <f t="shared" si="46"/>
        <v>62500</v>
      </c>
      <c r="G1943" t="e">
        <v>#N/A</v>
      </c>
    </row>
    <row r="1944" spans="1:7">
      <c r="A1944" s="98"/>
      <c r="B1944" s="99">
        <f>+E1944/D1954</f>
        <v>0.8980563128960154</v>
      </c>
      <c r="C1944" s="97"/>
      <c r="D1944" s="98" t="s">
        <v>239</v>
      </c>
      <c r="E1944" s="108">
        <f>SUM(E1940:E1943)</f>
        <v>1225000</v>
      </c>
      <c r="G1944" t="e">
        <v>#N/A</v>
      </c>
    </row>
    <row r="1945" spans="1:7">
      <c r="A1945" s="91" t="s">
        <v>240</v>
      </c>
      <c r="B1945" s="92" t="s">
        <v>163</v>
      </c>
      <c r="C1945" s="92" t="s">
        <v>2</v>
      </c>
      <c r="D1945" s="92" t="s">
        <v>232</v>
      </c>
      <c r="E1945" s="106" t="s">
        <v>233</v>
      </c>
      <c r="G1945" t="e">
        <v>#N/A</v>
      </c>
    </row>
    <row r="1946" spans="1:7">
      <c r="A1946" s="93" t="s">
        <v>292</v>
      </c>
      <c r="B1946" s="94" t="s">
        <v>464</v>
      </c>
      <c r="C1946" s="129">
        <v>1</v>
      </c>
      <c r="D1946" s="96">
        <v>68007.14285714287</v>
      </c>
      <c r="E1946" s="107">
        <f>ROUND(C1946*D1946,0)</f>
        <v>68007</v>
      </c>
      <c r="G1946" t="e">
        <v>#N/A</v>
      </c>
    </row>
    <row r="1947" spans="1:7">
      <c r="A1947" s="98"/>
      <c r="B1947" s="99">
        <f>+E1947/D1954</f>
        <v>4.9856420956015765E-2</v>
      </c>
      <c r="C1947" s="97"/>
      <c r="D1947" s="98" t="s">
        <v>239</v>
      </c>
      <c r="E1947" s="108">
        <f>+E1946</f>
        <v>68007</v>
      </c>
      <c r="G1947" t="e">
        <v>#N/A</v>
      </c>
    </row>
    <row r="1948" spans="1:7">
      <c r="A1948" s="91" t="s">
        <v>248</v>
      </c>
      <c r="B1948" s="92" t="s">
        <v>163</v>
      </c>
      <c r="C1948" s="92" t="s">
        <v>2</v>
      </c>
      <c r="D1948" s="92" t="s">
        <v>232</v>
      </c>
      <c r="E1948" s="106" t="s">
        <v>233</v>
      </c>
      <c r="G1948" t="e">
        <v>#N/A</v>
      </c>
    </row>
    <row r="1949" spans="1:7">
      <c r="A1949" s="93" t="s">
        <v>243</v>
      </c>
      <c r="B1949" s="94" t="s">
        <v>244</v>
      </c>
      <c r="C1949" s="129">
        <v>0.05</v>
      </c>
      <c r="D1949" s="96">
        <v>1225000</v>
      </c>
      <c r="E1949" s="107">
        <f>ROUND(C1949*D1949,0)</f>
        <v>61250</v>
      </c>
      <c r="G1949" t="e">
        <v>#N/A</v>
      </c>
    </row>
    <row r="1950" spans="1:7">
      <c r="A1950" s="98"/>
      <c r="B1950" s="99">
        <f>+E1950/D1954</f>
        <v>4.4902815644800767E-2</v>
      </c>
      <c r="C1950" s="97"/>
      <c r="D1950" s="98" t="s">
        <v>239</v>
      </c>
      <c r="E1950" s="108">
        <f>SUM(E1949:E1949)</f>
        <v>61250</v>
      </c>
      <c r="G1950" t="e">
        <v>#N/A</v>
      </c>
    </row>
    <row r="1951" spans="1:7">
      <c r="A1951" s="91" t="s">
        <v>249</v>
      </c>
      <c r="B1951" s="92" t="s">
        <v>163</v>
      </c>
      <c r="C1951" s="92" t="s">
        <v>2</v>
      </c>
      <c r="D1951" s="92" t="s">
        <v>232</v>
      </c>
      <c r="E1951" s="106" t="s">
        <v>233</v>
      </c>
      <c r="G1951" t="e">
        <v>#N/A</v>
      </c>
    </row>
    <row r="1952" spans="1:7">
      <c r="A1952" s="93" t="s">
        <v>247</v>
      </c>
      <c r="B1952" s="94" t="s">
        <v>390</v>
      </c>
      <c r="C1952" s="129">
        <v>8.0000000000000002E-3</v>
      </c>
      <c r="D1952" s="96">
        <v>1225000</v>
      </c>
      <c r="E1952" s="107">
        <f>ROUND(C1952*D1952,0)</f>
        <v>9800</v>
      </c>
      <c r="G1952" t="e">
        <v>#N/A</v>
      </c>
    </row>
    <row r="1953" spans="1:7">
      <c r="A1953" s="98"/>
      <c r="B1953" s="99">
        <f>+E1953/D1954</f>
        <v>7.1844505031681228E-3</v>
      </c>
      <c r="C1953" s="97"/>
      <c r="D1953" s="98" t="s">
        <v>239</v>
      </c>
      <c r="E1953" s="108">
        <f>SUM(E1952:E1952)</f>
        <v>9800</v>
      </c>
      <c r="G1953" t="e">
        <v>#N/A</v>
      </c>
    </row>
    <row r="1954" spans="1:7">
      <c r="A1954" s="193" t="s">
        <v>245</v>
      </c>
      <c r="B1954" s="193"/>
      <c r="C1954" s="193"/>
      <c r="D1954" s="194">
        <v>1364057</v>
      </c>
      <c r="E1954" s="194"/>
      <c r="G1954" t="e">
        <v>#N/A</v>
      </c>
    </row>
    <row r="1955" spans="1:7">
      <c r="G1955" t="e">
        <v>#N/A</v>
      </c>
    </row>
    <row r="1956" spans="1:7" ht="20.25">
      <c r="A1956" s="183" t="s">
        <v>246</v>
      </c>
      <c r="B1956" s="184"/>
      <c r="C1956" s="184"/>
      <c r="D1956" s="184"/>
      <c r="E1956" s="185"/>
      <c r="G1956" t="e">
        <v>#N/A</v>
      </c>
    </row>
    <row r="1957" spans="1:7">
      <c r="A1957" s="186"/>
      <c r="B1957" s="187"/>
      <c r="C1957" s="188"/>
      <c r="D1957" s="89" t="s">
        <v>229</v>
      </c>
      <c r="E1957" s="104" t="s">
        <v>163</v>
      </c>
      <c r="G1957" t="e">
        <v>#N/A</v>
      </c>
    </row>
    <row r="1958" spans="1:7">
      <c r="A1958" s="190"/>
      <c r="B1958" s="191"/>
      <c r="C1958" s="189"/>
      <c r="D1958" s="90" t="str">
        <f>+G1958</f>
        <v>17.2</v>
      </c>
      <c r="E1958" s="105" t="s">
        <v>163</v>
      </c>
      <c r="G1958" t="s">
        <v>608</v>
      </c>
    </row>
    <row r="1959" spans="1:7" ht="15.75">
      <c r="A1959" s="192" t="s">
        <v>230</v>
      </c>
      <c r="B1959" s="192"/>
      <c r="C1959" s="192"/>
      <c r="D1959" s="192"/>
      <c r="E1959" s="192"/>
      <c r="G1959" t="e">
        <v>#N/A</v>
      </c>
    </row>
    <row r="1960" spans="1:7" ht="38.25">
      <c r="A1960" s="132" t="s">
        <v>408</v>
      </c>
      <c r="B1960" s="135"/>
      <c r="C1960" s="135"/>
      <c r="D1960" s="135"/>
      <c r="E1960" s="136"/>
      <c r="G1960" t="e">
        <v>#N/A</v>
      </c>
    </row>
    <row r="1961" spans="1:7">
      <c r="A1961" s="91" t="s">
        <v>231</v>
      </c>
      <c r="B1961" s="92" t="s">
        <v>163</v>
      </c>
      <c r="C1961" s="92" t="s">
        <v>2</v>
      </c>
      <c r="D1961" s="92" t="s">
        <v>232</v>
      </c>
      <c r="E1961" s="106" t="s">
        <v>233</v>
      </c>
      <c r="G1961" t="e">
        <v>#N/A</v>
      </c>
    </row>
    <row r="1962" spans="1:7">
      <c r="A1962" s="93" t="s">
        <v>512</v>
      </c>
      <c r="B1962" s="94" t="s">
        <v>390</v>
      </c>
      <c r="C1962" s="129">
        <v>1</v>
      </c>
      <c r="D1962" s="96">
        <v>119070</v>
      </c>
      <c r="E1962" s="107">
        <f>ROUND(C1962*D1962,0)</f>
        <v>119070</v>
      </c>
      <c r="G1962" t="e">
        <v>#N/A</v>
      </c>
    </row>
    <row r="1963" spans="1:7">
      <c r="A1963" s="98"/>
      <c r="B1963" s="99">
        <f>+E1963/D1973</f>
        <v>0.62258823529411766</v>
      </c>
      <c r="C1963" s="97"/>
      <c r="D1963" s="98" t="s">
        <v>239</v>
      </c>
      <c r="E1963" s="108">
        <f>SUM(E1962:E1962)</f>
        <v>119070</v>
      </c>
      <c r="G1963" t="e">
        <v>#N/A</v>
      </c>
    </row>
    <row r="1964" spans="1:7">
      <c r="A1964" s="91" t="s">
        <v>240</v>
      </c>
      <c r="B1964" s="92" t="s">
        <v>163</v>
      </c>
      <c r="C1964" s="92" t="s">
        <v>2</v>
      </c>
      <c r="D1964" s="92" t="s">
        <v>232</v>
      </c>
      <c r="E1964" s="106" t="s">
        <v>233</v>
      </c>
      <c r="G1964" t="e">
        <v>#N/A</v>
      </c>
    </row>
    <row r="1965" spans="1:7">
      <c r="A1965" s="93" t="s">
        <v>292</v>
      </c>
      <c r="B1965" s="94" t="s">
        <v>390</v>
      </c>
      <c r="C1965" s="129">
        <v>1</v>
      </c>
      <c r="D1965" s="96">
        <v>56700</v>
      </c>
      <c r="E1965" s="107">
        <f>ROUND(C1965*D1965,0)</f>
        <v>56700</v>
      </c>
      <c r="G1965" t="e">
        <v>#N/A</v>
      </c>
    </row>
    <row r="1966" spans="1:7">
      <c r="A1966" s="98"/>
      <c r="B1966" s="99">
        <f>+E1966/D1973</f>
        <v>0.2964705882352941</v>
      </c>
      <c r="C1966" s="97"/>
      <c r="D1966" s="98" t="s">
        <v>239</v>
      </c>
      <c r="E1966" s="108">
        <f>+E1965</f>
        <v>56700</v>
      </c>
      <c r="G1966" t="e">
        <v>#N/A</v>
      </c>
    </row>
    <row r="1967" spans="1:7">
      <c r="A1967" s="91" t="s">
        <v>248</v>
      </c>
      <c r="B1967" s="92" t="s">
        <v>163</v>
      </c>
      <c r="C1967" s="92" t="s">
        <v>2</v>
      </c>
      <c r="D1967" s="92" t="s">
        <v>232</v>
      </c>
      <c r="E1967" s="106" t="s">
        <v>233</v>
      </c>
      <c r="G1967" t="e">
        <v>#N/A</v>
      </c>
    </row>
    <row r="1968" spans="1:7">
      <c r="A1968" s="93" t="s">
        <v>243</v>
      </c>
      <c r="B1968" s="94" t="s">
        <v>244</v>
      </c>
      <c r="C1968" s="141">
        <v>0.05</v>
      </c>
      <c r="D1968" s="96">
        <v>119070</v>
      </c>
      <c r="E1968" s="107">
        <f>ROUND(C1968*D1968,0)</f>
        <v>5954</v>
      </c>
      <c r="G1968" t="e">
        <v>#N/A</v>
      </c>
    </row>
    <row r="1969" spans="1:7">
      <c r="A1969" s="98"/>
      <c r="B1969" s="99">
        <f>+E1969/D1973</f>
        <v>3.1132026143790851E-2</v>
      </c>
      <c r="C1969" s="97"/>
      <c r="D1969" s="98" t="s">
        <v>239</v>
      </c>
      <c r="E1969" s="108">
        <f>SUM(E1968:E1968)</f>
        <v>5954</v>
      </c>
      <c r="G1969" t="e">
        <v>#N/A</v>
      </c>
    </row>
    <row r="1970" spans="1:7">
      <c r="A1970" s="91" t="s">
        <v>249</v>
      </c>
      <c r="B1970" s="92" t="s">
        <v>163</v>
      </c>
      <c r="C1970" s="92" t="s">
        <v>2</v>
      </c>
      <c r="D1970" s="92" t="s">
        <v>232</v>
      </c>
      <c r="E1970" s="106" t="s">
        <v>233</v>
      </c>
      <c r="G1970" t="e">
        <v>#N/A</v>
      </c>
    </row>
    <row r="1971" spans="1:7">
      <c r="A1971" s="93" t="s">
        <v>247</v>
      </c>
      <c r="B1971" s="94" t="s">
        <v>209</v>
      </c>
      <c r="C1971" s="139">
        <v>0.08</v>
      </c>
      <c r="D1971" s="96">
        <v>119070</v>
      </c>
      <c r="E1971" s="107">
        <f>ROUND(C1971*D1971,0)</f>
        <v>9526</v>
      </c>
      <c r="G1971" t="e">
        <v>#N/A</v>
      </c>
    </row>
    <row r="1972" spans="1:7">
      <c r="A1972" s="98"/>
      <c r="B1972" s="99">
        <f>+E1972/D1973</f>
        <v>4.9809150326797384E-2</v>
      </c>
      <c r="C1972" s="97"/>
      <c r="D1972" s="98" t="s">
        <v>239</v>
      </c>
      <c r="E1972" s="108">
        <f>SUM(E1971:E1971)</f>
        <v>9526</v>
      </c>
      <c r="G1972" t="e">
        <v>#N/A</v>
      </c>
    </row>
    <row r="1973" spans="1:7">
      <c r="A1973" s="193" t="s">
        <v>245</v>
      </c>
      <c r="B1973" s="193"/>
      <c r="C1973" s="193"/>
      <c r="D1973" s="194">
        <v>191250</v>
      </c>
      <c r="E1973" s="194"/>
      <c r="G1973" t="e">
        <v>#N/A</v>
      </c>
    </row>
    <row r="1974" spans="1:7">
      <c r="G1974" t="e">
        <v>#N/A</v>
      </c>
    </row>
    <row r="1975" spans="1:7" ht="20.25">
      <c r="A1975" s="183" t="s">
        <v>246</v>
      </c>
      <c r="B1975" s="184"/>
      <c r="C1975" s="184"/>
      <c r="D1975" s="184"/>
      <c r="E1975" s="185"/>
      <c r="G1975" t="e">
        <v>#N/A</v>
      </c>
    </row>
    <row r="1976" spans="1:7">
      <c r="A1976" s="186"/>
      <c r="B1976" s="187"/>
      <c r="C1976" s="188"/>
      <c r="D1976" s="89" t="s">
        <v>229</v>
      </c>
      <c r="E1976" s="104" t="s">
        <v>163</v>
      </c>
      <c r="G1976" t="e">
        <v>#N/A</v>
      </c>
    </row>
    <row r="1977" spans="1:7">
      <c r="A1977" s="190"/>
      <c r="B1977" s="191"/>
      <c r="C1977" s="189"/>
      <c r="D1977" s="90" t="str">
        <f>+G1977</f>
        <v>17.3</v>
      </c>
      <c r="E1977" s="105" t="s">
        <v>163</v>
      </c>
      <c r="G1977" t="s">
        <v>609</v>
      </c>
    </row>
    <row r="1978" spans="1:7" ht="15.75">
      <c r="A1978" s="192" t="s">
        <v>230</v>
      </c>
      <c r="B1978" s="192"/>
      <c r="C1978" s="192"/>
      <c r="D1978" s="192"/>
      <c r="E1978" s="192"/>
      <c r="G1978" t="e">
        <v>#N/A</v>
      </c>
    </row>
    <row r="1979" spans="1:7" ht="25.5" customHeight="1">
      <c r="A1979" s="132" t="s">
        <v>513</v>
      </c>
      <c r="B1979" s="135"/>
      <c r="C1979" s="135"/>
      <c r="D1979" s="135"/>
      <c r="E1979" s="136"/>
      <c r="G1979" t="e">
        <v>#N/A</v>
      </c>
    </row>
    <row r="1980" spans="1:7">
      <c r="A1980" s="91" t="s">
        <v>231</v>
      </c>
      <c r="B1980" s="92" t="s">
        <v>163</v>
      </c>
      <c r="C1980" s="92" t="s">
        <v>2</v>
      </c>
      <c r="D1980" s="92" t="s">
        <v>232</v>
      </c>
      <c r="E1980" s="106" t="s">
        <v>233</v>
      </c>
      <c r="G1980" t="e">
        <v>#N/A</v>
      </c>
    </row>
    <row r="1981" spans="1:7">
      <c r="A1981" s="93" t="s">
        <v>514</v>
      </c>
      <c r="B1981" s="94" t="s">
        <v>390</v>
      </c>
      <c r="C1981" s="129">
        <v>1</v>
      </c>
      <c r="D1981" s="96">
        <v>2425500</v>
      </c>
      <c r="E1981" s="107">
        <f>ROUND(C1981*D1981,0)</f>
        <v>2425500</v>
      </c>
      <c r="G1981" t="e">
        <v>#N/A</v>
      </c>
    </row>
    <row r="1982" spans="1:7">
      <c r="A1982" s="98"/>
      <c r="B1982" s="99">
        <f>+E1982/D1992</f>
        <v>0.62259116513489476</v>
      </c>
      <c r="C1982" s="97"/>
      <c r="D1982" s="98" t="s">
        <v>239</v>
      </c>
      <c r="E1982" s="108">
        <f>SUM(E1981:E1981)</f>
        <v>2425500</v>
      </c>
      <c r="G1982" t="e">
        <v>#N/A</v>
      </c>
    </row>
    <row r="1983" spans="1:7">
      <c r="A1983" s="91" t="s">
        <v>240</v>
      </c>
      <c r="B1983" s="92" t="s">
        <v>163</v>
      </c>
      <c r="C1983" s="92" t="s">
        <v>2</v>
      </c>
      <c r="D1983" s="92" t="s">
        <v>232</v>
      </c>
      <c r="E1983" s="106" t="s">
        <v>233</v>
      </c>
      <c r="G1983" t="e">
        <v>#N/A</v>
      </c>
    </row>
    <row r="1984" spans="1:7">
      <c r="A1984" s="93" t="s">
        <v>292</v>
      </c>
      <c r="B1984" s="94" t="s">
        <v>390</v>
      </c>
      <c r="C1984" s="129">
        <v>1</v>
      </c>
      <c r="D1984" s="96">
        <v>1155000</v>
      </c>
      <c r="E1984" s="107">
        <f>ROUND(C1984*D1984,0)</f>
        <v>1155000</v>
      </c>
      <c r="G1984" t="e">
        <v>#N/A</v>
      </c>
    </row>
    <row r="1985" spans="1:7">
      <c r="A1985" s="98"/>
      <c r="B1985" s="99">
        <f>+E1985/D1992</f>
        <v>0.29647198339756892</v>
      </c>
      <c r="C1985" s="97"/>
      <c r="D1985" s="98" t="s">
        <v>239</v>
      </c>
      <c r="E1985" s="108">
        <f>+E1984</f>
        <v>1155000</v>
      </c>
      <c r="G1985" t="e">
        <v>#N/A</v>
      </c>
    </row>
    <row r="1986" spans="1:7">
      <c r="A1986" s="91" t="s">
        <v>248</v>
      </c>
      <c r="B1986" s="92" t="s">
        <v>163</v>
      </c>
      <c r="C1986" s="92" t="s">
        <v>2</v>
      </c>
      <c r="D1986" s="92" t="s">
        <v>232</v>
      </c>
      <c r="E1986" s="106" t="s">
        <v>233</v>
      </c>
      <c r="G1986" t="e">
        <v>#N/A</v>
      </c>
    </row>
    <row r="1987" spans="1:7">
      <c r="A1987" s="93" t="s">
        <v>243</v>
      </c>
      <c r="B1987" s="94" t="s">
        <v>244</v>
      </c>
      <c r="C1987" s="141">
        <v>0.05</v>
      </c>
      <c r="D1987" s="96">
        <v>2425500</v>
      </c>
      <c r="E1987" s="107">
        <f>ROUND(C1987*D1987,0)</f>
        <v>121275</v>
      </c>
      <c r="G1987" t="e">
        <v>#N/A</v>
      </c>
    </row>
    <row r="1988" spans="1:7">
      <c r="A1988" s="98"/>
      <c r="B1988" s="99">
        <f>+E1988/D1992</f>
        <v>3.1129558256744738E-2</v>
      </c>
      <c r="C1988" s="97"/>
      <c r="D1988" s="98" t="s">
        <v>239</v>
      </c>
      <c r="E1988" s="108">
        <f>SUM(E1987:E1987)</f>
        <v>121275</v>
      </c>
      <c r="G1988" t="e">
        <v>#N/A</v>
      </c>
    </row>
    <row r="1989" spans="1:7">
      <c r="A1989" s="91" t="s">
        <v>249</v>
      </c>
      <c r="B1989" s="92" t="s">
        <v>163</v>
      </c>
      <c r="C1989" s="92" t="s">
        <v>2</v>
      </c>
      <c r="D1989" s="92" t="s">
        <v>232</v>
      </c>
      <c r="E1989" s="106" t="s">
        <v>233</v>
      </c>
      <c r="G1989" t="e">
        <v>#N/A</v>
      </c>
    </row>
    <row r="1990" spans="1:7">
      <c r="A1990" s="93" t="s">
        <v>247</v>
      </c>
      <c r="B1990" s="94" t="s">
        <v>390</v>
      </c>
      <c r="C1990" s="139">
        <v>0.08</v>
      </c>
      <c r="D1990" s="96">
        <v>2425500</v>
      </c>
      <c r="E1990" s="107">
        <f>ROUND(C1990*D1990,0)</f>
        <v>194040</v>
      </c>
      <c r="G1990" t="e">
        <v>#N/A</v>
      </c>
    </row>
    <row r="1991" spans="1:7">
      <c r="A1991" s="98"/>
      <c r="B1991" s="99">
        <f>+E1991/D1992</f>
        <v>4.9807293210791581E-2</v>
      </c>
      <c r="C1991" s="97"/>
      <c r="D1991" s="98" t="s">
        <v>239</v>
      </c>
      <c r="E1991" s="108">
        <f>SUM(E1990:E1990)</f>
        <v>194040</v>
      </c>
      <c r="G1991" t="e">
        <v>#N/A</v>
      </c>
    </row>
    <row r="1992" spans="1:7">
      <c r="A1992" s="193" t="s">
        <v>245</v>
      </c>
      <c r="B1992" s="193"/>
      <c r="C1992" s="193"/>
      <c r="D1992" s="194">
        <v>3895815</v>
      </c>
      <c r="E1992" s="194"/>
      <c r="G1992" t="e">
        <v>#N/A</v>
      </c>
    </row>
    <row r="1993" spans="1:7">
      <c r="G1993" t="e">
        <v>#N/A</v>
      </c>
    </row>
    <row r="1994" spans="1:7" ht="20.25">
      <c r="A1994" s="183" t="s">
        <v>246</v>
      </c>
      <c r="B1994" s="184"/>
      <c r="C1994" s="184"/>
      <c r="D1994" s="184"/>
      <c r="E1994" s="185"/>
      <c r="G1994" t="e">
        <v>#N/A</v>
      </c>
    </row>
    <row r="1995" spans="1:7">
      <c r="A1995" s="186"/>
      <c r="B1995" s="187"/>
      <c r="C1995" s="188"/>
      <c r="D1995" s="89" t="s">
        <v>229</v>
      </c>
      <c r="E1995" s="104" t="s">
        <v>163</v>
      </c>
      <c r="G1995" t="e">
        <v>#N/A</v>
      </c>
    </row>
    <row r="1996" spans="1:7">
      <c r="A1996" s="190"/>
      <c r="B1996" s="191"/>
      <c r="C1996" s="189"/>
      <c r="D1996" s="90" t="str">
        <f>+G1996</f>
        <v>17.4</v>
      </c>
      <c r="E1996" s="105" t="s">
        <v>163</v>
      </c>
      <c r="G1996" t="s">
        <v>610</v>
      </c>
    </row>
    <row r="1997" spans="1:7" ht="15.75">
      <c r="A1997" s="192" t="s">
        <v>230</v>
      </c>
      <c r="B1997" s="192"/>
      <c r="C1997" s="192"/>
      <c r="D1997" s="192"/>
      <c r="E1997" s="192"/>
      <c r="G1997" t="e">
        <v>#N/A</v>
      </c>
    </row>
    <row r="1998" spans="1:7" ht="63.75">
      <c r="A1998" s="132" t="s">
        <v>442</v>
      </c>
      <c r="B1998" s="135"/>
      <c r="C1998" s="135"/>
      <c r="D1998" s="135"/>
      <c r="E1998" s="136"/>
      <c r="G1998" t="e">
        <v>#N/A</v>
      </c>
    </row>
    <row r="1999" spans="1:7">
      <c r="A1999" s="91" t="s">
        <v>231</v>
      </c>
      <c r="B1999" s="92" t="s">
        <v>163</v>
      </c>
      <c r="C1999" s="92" t="s">
        <v>2</v>
      </c>
      <c r="D1999" s="92" t="s">
        <v>232</v>
      </c>
      <c r="E1999" s="106" t="s">
        <v>233</v>
      </c>
      <c r="G1999" t="e">
        <v>#N/A</v>
      </c>
    </row>
    <row r="2000" spans="1:7">
      <c r="A2000" s="101" t="s">
        <v>515</v>
      </c>
      <c r="B2000" s="94" t="s">
        <v>464</v>
      </c>
      <c r="C2000" s="129">
        <v>13</v>
      </c>
      <c r="D2000" s="96">
        <v>11814.400000000001</v>
      </c>
      <c r="E2000" s="107">
        <f>ROUND(C2000*D2000,0)</f>
        <v>153587</v>
      </c>
      <c r="G2000" t="e">
        <v>#N/A</v>
      </c>
    </row>
    <row r="2001" spans="1:7">
      <c r="A2001" s="101" t="s">
        <v>480</v>
      </c>
      <c r="B2001" s="94" t="s">
        <v>464</v>
      </c>
      <c r="C2001" s="129">
        <v>1</v>
      </c>
      <c r="D2001" s="96">
        <v>1181.4400000000003</v>
      </c>
      <c r="E2001" s="107">
        <f t="shared" ref="E2001" si="47">ROUND(C2001*D2001,0)</f>
        <v>1181</v>
      </c>
      <c r="G2001" t="e">
        <v>#N/A</v>
      </c>
    </row>
    <row r="2002" spans="1:7">
      <c r="A2002" s="98"/>
      <c r="B2002" s="99">
        <f>+E2002/D2012</f>
        <v>0.78073781862757463</v>
      </c>
      <c r="C2002" s="97"/>
      <c r="D2002" s="98" t="s">
        <v>239</v>
      </c>
      <c r="E2002" s="108">
        <f>SUM(E2000:E2001)</f>
        <v>154768</v>
      </c>
      <c r="G2002" t="e">
        <v>#N/A</v>
      </c>
    </row>
    <row r="2003" spans="1:7">
      <c r="A2003" s="91" t="s">
        <v>240</v>
      </c>
      <c r="B2003" s="92" t="s">
        <v>163</v>
      </c>
      <c r="C2003" s="92" t="s">
        <v>2</v>
      </c>
      <c r="D2003" s="92" t="s">
        <v>232</v>
      </c>
      <c r="E2003" s="106" t="s">
        <v>233</v>
      </c>
      <c r="G2003" t="e">
        <v>#N/A</v>
      </c>
    </row>
    <row r="2004" spans="1:7">
      <c r="A2004" s="93" t="s">
        <v>292</v>
      </c>
      <c r="B2004" s="94" t="s">
        <v>390</v>
      </c>
      <c r="C2004" s="129">
        <v>1</v>
      </c>
      <c r="D2004" s="96">
        <v>29535.999999999996</v>
      </c>
      <c r="E2004" s="107">
        <f>ROUND(C2004*D2004,0)</f>
        <v>29536</v>
      </c>
      <c r="G2004" t="e">
        <v>#N/A</v>
      </c>
    </row>
    <row r="2005" spans="1:7">
      <c r="A2005" s="98"/>
      <c r="B2005" s="99">
        <f>+E2005/D2012</f>
        <v>0.14899638304419546</v>
      </c>
      <c r="C2005" s="97"/>
      <c r="D2005" s="98" t="s">
        <v>239</v>
      </c>
      <c r="E2005" s="108">
        <f>+E2004</f>
        <v>29536</v>
      </c>
      <c r="G2005" t="e">
        <v>#N/A</v>
      </c>
    </row>
    <row r="2006" spans="1:7">
      <c r="A2006" s="91" t="s">
        <v>248</v>
      </c>
      <c r="B2006" s="92" t="s">
        <v>163</v>
      </c>
      <c r="C2006" s="92" t="s">
        <v>2</v>
      </c>
      <c r="D2006" s="92" t="s">
        <v>232</v>
      </c>
      <c r="E2006" s="106" t="s">
        <v>233</v>
      </c>
      <c r="G2006" t="e">
        <v>#N/A</v>
      </c>
    </row>
    <row r="2007" spans="1:7">
      <c r="A2007" s="93" t="s">
        <v>243</v>
      </c>
      <c r="B2007" s="94" t="s">
        <v>244</v>
      </c>
      <c r="C2007" s="129">
        <v>0.05</v>
      </c>
      <c r="D2007" s="96">
        <v>154768</v>
      </c>
      <c r="E2007" s="107">
        <f>ROUND(C2007*D2007,0)</f>
        <v>7738</v>
      </c>
      <c r="G2007" t="e">
        <v>#N/A</v>
      </c>
    </row>
    <row r="2008" spans="1:7">
      <c r="A2008" s="98"/>
      <c r="B2008" s="99">
        <f>+E2008/D2012</f>
        <v>3.9034873103872714E-2</v>
      </c>
      <c r="C2008" s="97"/>
      <c r="D2008" s="98" t="s">
        <v>239</v>
      </c>
      <c r="E2008" s="108">
        <f>SUM(E2007:E2007)</f>
        <v>7738</v>
      </c>
      <c r="G2008" t="e">
        <v>#N/A</v>
      </c>
    </row>
    <row r="2009" spans="1:7">
      <c r="A2009" s="91" t="s">
        <v>249</v>
      </c>
      <c r="B2009" s="92" t="s">
        <v>163</v>
      </c>
      <c r="C2009" s="92" t="s">
        <v>2</v>
      </c>
      <c r="D2009" s="92" t="s">
        <v>232</v>
      </c>
      <c r="E2009" s="106" t="s">
        <v>233</v>
      </c>
      <c r="G2009" t="e">
        <v>#N/A</v>
      </c>
    </row>
    <row r="2010" spans="1:7">
      <c r="A2010" s="93" t="s">
        <v>247</v>
      </c>
      <c r="B2010" s="94" t="s">
        <v>390</v>
      </c>
      <c r="C2010" s="129">
        <v>0.04</v>
      </c>
      <c r="D2010" s="96">
        <v>154768</v>
      </c>
      <c r="E2010" s="107">
        <f>ROUND(C2010*D2010,0)</f>
        <v>6191</v>
      </c>
      <c r="G2010" t="e">
        <v>#N/A</v>
      </c>
    </row>
    <row r="2011" spans="1:7">
      <c r="A2011" s="98"/>
      <c r="B2011" s="99">
        <f>+E2011/D2012</f>
        <v>3.1230925224357196E-2</v>
      </c>
      <c r="C2011" s="97"/>
      <c r="D2011" s="98" t="s">
        <v>239</v>
      </c>
      <c r="E2011" s="108">
        <f>SUM(E2010:E2010)</f>
        <v>6191</v>
      </c>
      <c r="G2011" t="e">
        <v>#N/A</v>
      </c>
    </row>
    <row r="2012" spans="1:7">
      <c r="A2012" s="193" t="s">
        <v>245</v>
      </c>
      <c r="B2012" s="193"/>
      <c r="C2012" s="193"/>
      <c r="D2012" s="194">
        <v>198233</v>
      </c>
      <c r="E2012" s="194"/>
      <c r="G2012" t="e">
        <v>#N/A</v>
      </c>
    </row>
    <row r="2013" spans="1:7">
      <c r="G2013" t="e">
        <v>#N/A</v>
      </c>
    </row>
    <row r="2014" spans="1:7" ht="20.25">
      <c r="A2014" s="183" t="s">
        <v>246</v>
      </c>
      <c r="B2014" s="184"/>
      <c r="C2014" s="184"/>
      <c r="D2014" s="184"/>
      <c r="E2014" s="185"/>
      <c r="G2014" t="e">
        <v>#N/A</v>
      </c>
    </row>
    <row r="2015" spans="1:7">
      <c r="A2015" s="186"/>
      <c r="B2015" s="187"/>
      <c r="C2015" s="188"/>
      <c r="D2015" s="89" t="s">
        <v>229</v>
      </c>
      <c r="E2015" s="104" t="s">
        <v>163</v>
      </c>
      <c r="G2015" t="e">
        <v>#N/A</v>
      </c>
    </row>
    <row r="2016" spans="1:7">
      <c r="A2016" s="190"/>
      <c r="B2016" s="191"/>
      <c r="C2016" s="189"/>
      <c r="D2016" s="90" t="str">
        <f>+G2016</f>
        <v>17.5</v>
      </c>
      <c r="E2016" s="105" t="s">
        <v>163</v>
      </c>
      <c r="G2016" t="s">
        <v>611</v>
      </c>
    </row>
    <row r="2017" spans="1:7" ht="15.75">
      <c r="A2017" s="192" t="s">
        <v>230</v>
      </c>
      <c r="B2017" s="192"/>
      <c r="C2017" s="192"/>
      <c r="D2017" s="192"/>
      <c r="E2017" s="192"/>
      <c r="G2017" t="e">
        <v>#N/A</v>
      </c>
    </row>
    <row r="2018" spans="1:7" ht="63.75">
      <c r="A2018" s="132" t="s">
        <v>443</v>
      </c>
      <c r="B2018" s="135"/>
      <c r="C2018" s="135"/>
      <c r="D2018" s="135"/>
      <c r="E2018" s="136"/>
      <c r="G2018" t="e">
        <v>#N/A</v>
      </c>
    </row>
    <row r="2019" spans="1:7">
      <c r="A2019" s="91" t="s">
        <v>231</v>
      </c>
      <c r="B2019" s="92" t="s">
        <v>163</v>
      </c>
      <c r="C2019" s="92" t="s">
        <v>2</v>
      </c>
      <c r="D2019" s="92" t="s">
        <v>232</v>
      </c>
      <c r="E2019" s="106" t="s">
        <v>233</v>
      </c>
      <c r="G2019" t="e">
        <v>#N/A</v>
      </c>
    </row>
    <row r="2020" spans="1:7">
      <c r="A2020" s="101" t="s">
        <v>516</v>
      </c>
      <c r="B2020" s="94" t="s">
        <v>464</v>
      </c>
      <c r="C2020" s="129">
        <v>5</v>
      </c>
      <c r="D2020" s="96">
        <v>21175</v>
      </c>
      <c r="E2020" s="107">
        <f>ROUND(C2020*D2020,0)</f>
        <v>105875</v>
      </c>
      <c r="G2020" t="e">
        <v>#N/A</v>
      </c>
    </row>
    <row r="2021" spans="1:7">
      <c r="A2021" s="101" t="s">
        <v>480</v>
      </c>
      <c r="B2021" s="94" t="s">
        <v>464</v>
      </c>
      <c r="C2021" s="129">
        <v>1</v>
      </c>
      <c r="D2021" s="96">
        <v>2117.5</v>
      </c>
      <c r="E2021" s="107">
        <f t="shared" ref="E2021" si="48">ROUND(C2021*D2021,0)</f>
        <v>2118</v>
      </c>
      <c r="G2021" t="e">
        <v>#N/A</v>
      </c>
    </row>
    <row r="2022" spans="1:7">
      <c r="A2022" s="98"/>
      <c r="B2022" s="99">
        <f>+E2022/D2032</f>
        <v>0.78064595411239135</v>
      </c>
      <c r="C2022" s="97"/>
      <c r="D2022" s="98" t="s">
        <v>239</v>
      </c>
      <c r="E2022" s="108">
        <f>SUM(E2020:E2021)</f>
        <v>107993</v>
      </c>
      <c r="G2022" t="e">
        <v>#N/A</v>
      </c>
    </row>
    <row r="2023" spans="1:7">
      <c r="A2023" s="91" t="s">
        <v>240</v>
      </c>
      <c r="B2023" s="92" t="s">
        <v>163</v>
      </c>
      <c r="C2023" s="92" t="s">
        <v>2</v>
      </c>
      <c r="D2023" s="92" t="s">
        <v>232</v>
      </c>
      <c r="E2023" s="106" t="s">
        <v>233</v>
      </c>
      <c r="G2023" t="e">
        <v>#N/A</v>
      </c>
    </row>
    <row r="2024" spans="1:7">
      <c r="A2024" s="93" t="s">
        <v>292</v>
      </c>
      <c r="B2024" s="94" t="s">
        <v>390</v>
      </c>
      <c r="C2024" s="129">
        <v>1</v>
      </c>
      <c r="D2024" s="96">
        <v>20625</v>
      </c>
      <c r="E2024" s="107">
        <f>ROUND(C2024*D2024,0)</f>
        <v>20625</v>
      </c>
      <c r="G2024" t="e">
        <v>#N/A</v>
      </c>
    </row>
    <row r="2025" spans="1:7">
      <c r="A2025" s="98"/>
      <c r="B2025" s="99">
        <f>+E2025/D2032</f>
        <v>0.14909135595425696</v>
      </c>
      <c r="C2025" s="97"/>
      <c r="D2025" s="98" t="s">
        <v>239</v>
      </c>
      <c r="E2025" s="108">
        <f>+E2024</f>
        <v>20625</v>
      </c>
      <c r="G2025" t="e">
        <v>#N/A</v>
      </c>
    </row>
    <row r="2026" spans="1:7">
      <c r="A2026" s="91" t="s">
        <v>248</v>
      </c>
      <c r="B2026" s="92" t="s">
        <v>163</v>
      </c>
      <c r="C2026" s="92" t="s">
        <v>2</v>
      </c>
      <c r="D2026" s="92" t="s">
        <v>232</v>
      </c>
      <c r="E2026" s="106" t="s">
        <v>233</v>
      </c>
      <c r="G2026" t="e">
        <v>#N/A</v>
      </c>
    </row>
    <row r="2027" spans="1:7">
      <c r="A2027" s="93" t="s">
        <v>243</v>
      </c>
      <c r="B2027" s="94" t="s">
        <v>244</v>
      </c>
      <c r="C2027" s="141">
        <v>0.05</v>
      </c>
      <c r="D2027" s="96">
        <v>107993</v>
      </c>
      <c r="E2027" s="107">
        <f>ROUND(C2027*D2027,0)</f>
        <v>5400</v>
      </c>
      <c r="G2027" t="e">
        <v>#N/A</v>
      </c>
    </row>
    <row r="2028" spans="1:7">
      <c r="A2028" s="98"/>
      <c r="B2028" s="99">
        <f>+E2028/D2032</f>
        <v>3.9034827740750913E-2</v>
      </c>
      <c r="C2028" s="97"/>
      <c r="D2028" s="98" t="s">
        <v>239</v>
      </c>
      <c r="E2028" s="108">
        <f>SUM(E2027:E2027)</f>
        <v>5400</v>
      </c>
      <c r="G2028" t="e">
        <v>#N/A</v>
      </c>
    </row>
    <row r="2029" spans="1:7">
      <c r="A2029" s="91" t="s">
        <v>249</v>
      </c>
      <c r="B2029" s="92" t="s">
        <v>163</v>
      </c>
      <c r="C2029" s="92" t="s">
        <v>2</v>
      </c>
      <c r="D2029" s="92" t="s">
        <v>232</v>
      </c>
      <c r="E2029" s="106" t="s">
        <v>233</v>
      </c>
      <c r="G2029" t="e">
        <v>#N/A</v>
      </c>
    </row>
    <row r="2030" spans="1:7">
      <c r="A2030" s="93" t="s">
        <v>247</v>
      </c>
      <c r="B2030" s="94" t="s">
        <v>390</v>
      </c>
      <c r="C2030" s="141">
        <v>0.04</v>
      </c>
      <c r="D2030" s="96">
        <v>107993</v>
      </c>
      <c r="E2030" s="107">
        <f>ROUND(C2030*D2030,0)</f>
        <v>4320</v>
      </c>
      <c r="G2030" t="e">
        <v>#N/A</v>
      </c>
    </row>
    <row r="2031" spans="1:7">
      <c r="A2031" s="98"/>
      <c r="B2031" s="99">
        <f>+E2031/D2032</f>
        <v>3.1227862192600733E-2</v>
      </c>
      <c r="C2031" s="97"/>
      <c r="D2031" s="98" t="s">
        <v>239</v>
      </c>
      <c r="E2031" s="108">
        <f>SUM(E2030:E2030)</f>
        <v>4320</v>
      </c>
      <c r="G2031" t="e">
        <v>#N/A</v>
      </c>
    </row>
    <row r="2032" spans="1:7">
      <c r="A2032" s="193" t="s">
        <v>245</v>
      </c>
      <c r="B2032" s="193"/>
      <c r="C2032" s="193"/>
      <c r="D2032" s="194">
        <v>138338</v>
      </c>
      <c r="E2032" s="194"/>
      <c r="G2032" t="e">
        <v>#N/A</v>
      </c>
    </row>
    <row r="2033" spans="1:7">
      <c r="G2033" t="e">
        <v>#N/A</v>
      </c>
    </row>
    <row r="2034" spans="1:7" ht="20.25">
      <c r="A2034" s="183" t="s">
        <v>246</v>
      </c>
      <c r="B2034" s="184"/>
      <c r="C2034" s="184"/>
      <c r="D2034" s="184"/>
      <c r="E2034" s="185"/>
      <c r="G2034" t="e">
        <v>#N/A</v>
      </c>
    </row>
    <row r="2035" spans="1:7">
      <c r="A2035" s="186"/>
      <c r="B2035" s="187"/>
      <c r="C2035" s="188"/>
      <c r="D2035" s="89" t="s">
        <v>229</v>
      </c>
      <c r="E2035" s="104" t="s">
        <v>163</v>
      </c>
      <c r="G2035" t="e">
        <v>#N/A</v>
      </c>
    </row>
    <row r="2036" spans="1:7">
      <c r="A2036" s="190"/>
      <c r="B2036" s="191"/>
      <c r="C2036" s="189"/>
      <c r="D2036" s="90" t="str">
        <f>+G2036</f>
        <v>17.6</v>
      </c>
      <c r="E2036" s="105" t="s">
        <v>163</v>
      </c>
      <c r="G2036" t="s">
        <v>612</v>
      </c>
    </row>
    <row r="2037" spans="1:7" ht="15.75">
      <c r="A2037" s="192" t="s">
        <v>230</v>
      </c>
      <c r="B2037" s="192"/>
      <c r="C2037" s="192"/>
      <c r="D2037" s="192"/>
      <c r="E2037" s="192"/>
      <c r="G2037" t="e">
        <v>#N/A</v>
      </c>
    </row>
    <row r="2038" spans="1:7" ht="25.5">
      <c r="A2038" s="132" t="s">
        <v>407</v>
      </c>
      <c r="B2038" s="135"/>
      <c r="C2038" s="135"/>
      <c r="D2038" s="135"/>
      <c r="E2038" s="136"/>
      <c r="G2038" t="e">
        <v>#N/A</v>
      </c>
    </row>
    <row r="2039" spans="1:7">
      <c r="A2039" s="91" t="s">
        <v>231</v>
      </c>
      <c r="B2039" s="92" t="s">
        <v>163</v>
      </c>
      <c r="C2039" s="92" t="s">
        <v>2</v>
      </c>
      <c r="D2039" s="92" t="s">
        <v>232</v>
      </c>
      <c r="E2039" s="106" t="s">
        <v>233</v>
      </c>
      <c r="G2039" t="e">
        <v>#N/A</v>
      </c>
    </row>
    <row r="2040" spans="1:7">
      <c r="A2040" s="93" t="s">
        <v>517</v>
      </c>
      <c r="B2040" s="94" t="s">
        <v>390</v>
      </c>
      <c r="C2040" s="129">
        <v>1</v>
      </c>
      <c r="D2040" s="96">
        <v>7280</v>
      </c>
      <c r="E2040" s="107">
        <f>ROUND(C2040*D2040,0)</f>
        <v>7280</v>
      </c>
      <c r="G2040" t="e">
        <v>#N/A</v>
      </c>
    </row>
    <row r="2041" spans="1:7">
      <c r="A2041" s="98"/>
      <c r="B2041" s="99">
        <f>+E2041/D2051</f>
        <v>0.64453297919433372</v>
      </c>
      <c r="C2041" s="97"/>
      <c r="D2041" s="98" t="s">
        <v>239</v>
      </c>
      <c r="E2041" s="108">
        <f>SUM(E2040:E2040)</f>
        <v>7280</v>
      </c>
      <c r="G2041" t="e">
        <v>#N/A</v>
      </c>
    </row>
    <row r="2042" spans="1:7">
      <c r="A2042" s="91" t="s">
        <v>240</v>
      </c>
      <c r="B2042" s="92" t="s">
        <v>163</v>
      </c>
      <c r="C2042" s="92" t="s">
        <v>2</v>
      </c>
      <c r="D2042" s="92" t="s">
        <v>232</v>
      </c>
      <c r="E2042" s="106" t="s">
        <v>233</v>
      </c>
      <c r="G2042" t="e">
        <v>#N/A</v>
      </c>
    </row>
    <row r="2043" spans="1:7">
      <c r="A2043" s="93" t="s">
        <v>292</v>
      </c>
      <c r="B2043" s="94" t="s">
        <v>464</v>
      </c>
      <c r="C2043" s="129">
        <v>1</v>
      </c>
      <c r="D2043" s="96">
        <v>3360</v>
      </c>
      <c r="E2043" s="107">
        <f>ROUND(C2043*D2043,0)</f>
        <v>3360</v>
      </c>
      <c r="G2043" t="e">
        <v>#N/A</v>
      </c>
    </row>
    <row r="2044" spans="1:7">
      <c r="A2044" s="98"/>
      <c r="B2044" s="99">
        <f>+E2044/D2051</f>
        <v>0.29747675962815406</v>
      </c>
      <c r="C2044" s="97"/>
      <c r="D2044" s="98" t="s">
        <v>239</v>
      </c>
      <c r="E2044" s="108">
        <f>+E2043</f>
        <v>3360</v>
      </c>
      <c r="G2044" t="e">
        <v>#N/A</v>
      </c>
    </row>
    <row r="2045" spans="1:7">
      <c r="A2045" s="91" t="s">
        <v>248</v>
      </c>
      <c r="B2045" s="92" t="s">
        <v>163</v>
      </c>
      <c r="C2045" s="92" t="s">
        <v>2</v>
      </c>
      <c r="D2045" s="92" t="s">
        <v>232</v>
      </c>
      <c r="E2045" s="106" t="s">
        <v>233</v>
      </c>
      <c r="G2045" t="e">
        <v>#N/A</v>
      </c>
    </row>
    <row r="2046" spans="1:7">
      <c r="A2046" s="93" t="s">
        <v>243</v>
      </c>
      <c r="B2046" s="94" t="s">
        <v>244</v>
      </c>
      <c r="C2046" s="129">
        <v>0.05</v>
      </c>
      <c r="D2046" s="96">
        <v>7280</v>
      </c>
      <c r="E2046" s="107">
        <f>ROUND(C2046*D2046,0)</f>
        <v>364</v>
      </c>
      <c r="G2046" t="e">
        <v>#N/A</v>
      </c>
    </row>
    <row r="2047" spans="1:7">
      <c r="A2047" s="98"/>
      <c r="B2047" s="99">
        <f>+E2047/D2051</f>
        <v>3.2226648959716692E-2</v>
      </c>
      <c r="C2047" s="97"/>
      <c r="D2047" s="98" t="s">
        <v>239</v>
      </c>
      <c r="E2047" s="108">
        <f>SUM(E2046:E2046)</f>
        <v>364</v>
      </c>
      <c r="G2047" t="e">
        <v>#N/A</v>
      </c>
    </row>
    <row r="2048" spans="1:7">
      <c r="A2048" s="91" t="s">
        <v>249</v>
      </c>
      <c r="B2048" s="92" t="s">
        <v>163</v>
      </c>
      <c r="C2048" s="92" t="s">
        <v>2</v>
      </c>
      <c r="D2048" s="92" t="s">
        <v>232</v>
      </c>
      <c r="E2048" s="106" t="s">
        <v>233</v>
      </c>
      <c r="G2048" t="e">
        <v>#N/A</v>
      </c>
    </row>
    <row r="2049" spans="1:7">
      <c r="A2049" s="93" t="s">
        <v>247</v>
      </c>
      <c r="B2049" s="94" t="s">
        <v>390</v>
      </c>
      <c r="C2049" s="129">
        <v>0.04</v>
      </c>
      <c r="D2049" s="96">
        <v>7280</v>
      </c>
      <c r="E2049" s="107">
        <f>ROUND(C2049*D2049,0)</f>
        <v>291</v>
      </c>
      <c r="G2049" t="e">
        <v>#N/A</v>
      </c>
    </row>
    <row r="2050" spans="1:7">
      <c r="A2050" s="98"/>
      <c r="B2050" s="99">
        <f>+E2050/D2051</f>
        <v>2.5763612217795485E-2</v>
      </c>
      <c r="C2050" s="97"/>
      <c r="D2050" s="98" t="s">
        <v>239</v>
      </c>
      <c r="E2050" s="108">
        <f>SUM(E2049:E2049)</f>
        <v>291</v>
      </c>
      <c r="G2050" t="e">
        <v>#N/A</v>
      </c>
    </row>
    <row r="2051" spans="1:7">
      <c r="A2051" s="193" t="s">
        <v>245</v>
      </c>
      <c r="B2051" s="193"/>
      <c r="C2051" s="193"/>
      <c r="D2051" s="194">
        <v>11295</v>
      </c>
      <c r="E2051" s="194"/>
      <c r="G2051" t="e">
        <v>#N/A</v>
      </c>
    </row>
    <row r="2052" spans="1:7">
      <c r="G2052" t="e">
        <v>#N/A</v>
      </c>
    </row>
    <row r="2053" spans="1:7" ht="20.25">
      <c r="A2053" s="183" t="s">
        <v>246</v>
      </c>
      <c r="B2053" s="184"/>
      <c r="C2053" s="184"/>
      <c r="D2053" s="184"/>
      <c r="E2053" s="185"/>
      <c r="G2053" t="e">
        <v>#N/A</v>
      </c>
    </row>
    <row r="2054" spans="1:7">
      <c r="A2054" s="186"/>
      <c r="B2054" s="187"/>
      <c r="C2054" s="188"/>
      <c r="D2054" s="89" t="s">
        <v>229</v>
      </c>
      <c r="E2054" s="104" t="s">
        <v>163</v>
      </c>
      <c r="G2054" t="e">
        <v>#N/A</v>
      </c>
    </row>
    <row r="2055" spans="1:7">
      <c r="A2055" s="190"/>
      <c r="B2055" s="191"/>
      <c r="C2055" s="189"/>
      <c r="D2055" s="90" t="str">
        <f>+G2055</f>
        <v>17.7</v>
      </c>
      <c r="E2055" s="105" t="s">
        <v>163</v>
      </c>
      <c r="G2055" t="s">
        <v>613</v>
      </c>
    </row>
    <row r="2056" spans="1:7" ht="15.75">
      <c r="A2056" s="192" t="s">
        <v>230</v>
      </c>
      <c r="B2056" s="192"/>
      <c r="C2056" s="192"/>
      <c r="D2056" s="192"/>
      <c r="E2056" s="192"/>
      <c r="G2056" t="e">
        <v>#N/A</v>
      </c>
    </row>
    <row r="2057" spans="1:7" ht="25.5">
      <c r="A2057" s="132" t="s">
        <v>409</v>
      </c>
      <c r="B2057" s="135"/>
      <c r="C2057" s="135"/>
      <c r="D2057" s="135"/>
      <c r="E2057" s="136"/>
      <c r="G2057" t="e">
        <v>#N/A</v>
      </c>
    </row>
    <row r="2058" spans="1:7">
      <c r="A2058" s="91" t="s">
        <v>231</v>
      </c>
      <c r="B2058" s="92" t="s">
        <v>163</v>
      </c>
      <c r="C2058" s="92" t="s">
        <v>2</v>
      </c>
      <c r="D2058" s="92" t="s">
        <v>232</v>
      </c>
      <c r="E2058" s="106" t="s">
        <v>233</v>
      </c>
      <c r="G2058" t="e">
        <v>#N/A</v>
      </c>
    </row>
    <row r="2059" spans="1:7">
      <c r="A2059" s="93" t="s">
        <v>518</v>
      </c>
      <c r="B2059" s="94" t="s">
        <v>208</v>
      </c>
      <c r="C2059" s="129">
        <v>1</v>
      </c>
      <c r="D2059" s="96">
        <v>15925</v>
      </c>
      <c r="E2059" s="107">
        <f>ROUND(C2059*D2059,0)</f>
        <v>15925</v>
      </c>
      <c r="G2059" t="e">
        <v>#N/A</v>
      </c>
    </row>
    <row r="2060" spans="1:7">
      <c r="A2060" s="98"/>
      <c r="B2060" s="99">
        <f>+E2060/D2070</f>
        <v>0.6445280880686417</v>
      </c>
      <c r="C2060" s="97"/>
      <c r="D2060" s="98" t="s">
        <v>239</v>
      </c>
      <c r="E2060" s="108">
        <f>SUM(E2059:E2059)</f>
        <v>15925</v>
      </c>
      <c r="G2060" t="e">
        <v>#N/A</v>
      </c>
    </row>
    <row r="2061" spans="1:7">
      <c r="A2061" s="91" t="s">
        <v>240</v>
      </c>
      <c r="B2061" s="92" t="s">
        <v>163</v>
      </c>
      <c r="C2061" s="92" t="s">
        <v>2</v>
      </c>
      <c r="D2061" s="92" t="s">
        <v>232</v>
      </c>
      <c r="E2061" s="106" t="s">
        <v>233</v>
      </c>
      <c r="G2061" t="e">
        <v>#N/A</v>
      </c>
    </row>
    <row r="2062" spans="1:7">
      <c r="A2062" s="93" t="s">
        <v>292</v>
      </c>
      <c r="B2062" s="94" t="s">
        <v>464</v>
      </c>
      <c r="C2062" s="129">
        <v>1</v>
      </c>
      <c r="D2062" s="96">
        <v>7350</v>
      </c>
      <c r="E2062" s="107">
        <f>ROUND(C2062*D2062,0)</f>
        <v>7350</v>
      </c>
      <c r="G2062" t="e">
        <v>#N/A</v>
      </c>
    </row>
    <row r="2063" spans="1:7">
      <c r="A2063" s="98"/>
      <c r="B2063" s="99">
        <f>+E2063/D2070</f>
        <v>0.29747450218552696</v>
      </c>
      <c r="C2063" s="97"/>
      <c r="D2063" s="98" t="s">
        <v>239</v>
      </c>
      <c r="E2063" s="108">
        <f>+E2062</f>
        <v>7350</v>
      </c>
      <c r="G2063" t="e">
        <v>#N/A</v>
      </c>
    </row>
    <row r="2064" spans="1:7">
      <c r="A2064" s="91" t="s">
        <v>248</v>
      </c>
      <c r="B2064" s="92" t="s">
        <v>163</v>
      </c>
      <c r="C2064" s="92" t="s">
        <v>2</v>
      </c>
      <c r="D2064" s="92" t="s">
        <v>232</v>
      </c>
      <c r="E2064" s="106" t="s">
        <v>233</v>
      </c>
      <c r="G2064" t="e">
        <v>#N/A</v>
      </c>
    </row>
    <row r="2065" spans="1:7">
      <c r="A2065" s="93" t="s">
        <v>243</v>
      </c>
      <c r="B2065" s="94" t="s">
        <v>244</v>
      </c>
      <c r="C2065" s="129">
        <v>0.05</v>
      </c>
      <c r="D2065" s="96">
        <v>15925</v>
      </c>
      <c r="E2065" s="107">
        <f>ROUND(C2065*D2065,0)</f>
        <v>796</v>
      </c>
      <c r="G2065" t="e">
        <v>#N/A</v>
      </c>
    </row>
    <row r="2066" spans="1:7">
      <c r="A2066" s="98"/>
      <c r="B2066" s="99">
        <f>+E2066/D2070</f>
        <v>3.2216286223085637E-2</v>
      </c>
      <c r="C2066" s="97"/>
      <c r="D2066" s="98" t="s">
        <v>239</v>
      </c>
      <c r="E2066" s="108">
        <f>SUM(E2065:E2065)</f>
        <v>796</v>
      </c>
      <c r="G2066" t="e">
        <v>#N/A</v>
      </c>
    </row>
    <row r="2067" spans="1:7">
      <c r="A2067" s="91" t="s">
        <v>249</v>
      </c>
      <c r="B2067" s="92" t="s">
        <v>163</v>
      </c>
      <c r="C2067" s="92" t="s">
        <v>2</v>
      </c>
      <c r="D2067" s="92" t="s">
        <v>232</v>
      </c>
      <c r="E2067" s="106" t="s">
        <v>233</v>
      </c>
      <c r="G2067" t="e">
        <v>#N/A</v>
      </c>
    </row>
    <row r="2068" spans="1:7">
      <c r="A2068" s="93" t="s">
        <v>247</v>
      </c>
      <c r="B2068" s="94" t="s">
        <v>209</v>
      </c>
      <c r="C2068" s="129">
        <v>0.04</v>
      </c>
      <c r="D2068" s="96">
        <v>15925</v>
      </c>
      <c r="E2068" s="107">
        <f>ROUND(C2068*D2068,0)</f>
        <v>637</v>
      </c>
      <c r="G2068" t="e">
        <v>#N/A</v>
      </c>
    </row>
    <row r="2069" spans="1:7">
      <c r="A2069" s="98"/>
      <c r="B2069" s="99">
        <f>+E2069/D2070</f>
        <v>2.5781123522745669E-2</v>
      </c>
      <c r="C2069" s="97"/>
      <c r="D2069" s="98" t="s">
        <v>239</v>
      </c>
      <c r="E2069" s="108">
        <f>SUM(E2068:E2068)</f>
        <v>637</v>
      </c>
      <c r="G2069" t="e">
        <v>#N/A</v>
      </c>
    </row>
    <row r="2070" spans="1:7">
      <c r="A2070" s="193" t="s">
        <v>245</v>
      </c>
      <c r="B2070" s="193"/>
      <c r="C2070" s="193"/>
      <c r="D2070" s="194">
        <v>24708</v>
      </c>
      <c r="E2070" s="194"/>
      <c r="G2070" t="e">
        <v>#N/A</v>
      </c>
    </row>
    <row r="2071" spans="1:7">
      <c r="G2071" t="e">
        <v>#N/A</v>
      </c>
    </row>
    <row r="2072" spans="1:7" ht="20.25">
      <c r="A2072" s="183" t="s">
        <v>246</v>
      </c>
      <c r="B2072" s="184"/>
      <c r="C2072" s="184"/>
      <c r="D2072" s="184"/>
      <c r="E2072" s="185"/>
      <c r="G2072" t="e">
        <v>#N/A</v>
      </c>
    </row>
    <row r="2073" spans="1:7">
      <c r="A2073" s="186"/>
      <c r="B2073" s="187"/>
      <c r="C2073" s="188"/>
      <c r="D2073" s="89" t="s">
        <v>229</v>
      </c>
      <c r="E2073" s="104" t="s">
        <v>163</v>
      </c>
      <c r="G2073" t="e">
        <v>#N/A</v>
      </c>
    </row>
    <row r="2074" spans="1:7">
      <c r="A2074" s="190"/>
      <c r="B2074" s="191"/>
      <c r="C2074" s="189"/>
      <c r="D2074" s="90" t="str">
        <f>+G2074</f>
        <v>18.1</v>
      </c>
      <c r="E2074" s="105" t="s">
        <v>163</v>
      </c>
      <c r="G2074" t="s">
        <v>614</v>
      </c>
    </row>
    <row r="2075" spans="1:7" ht="15.75">
      <c r="A2075" s="192" t="s">
        <v>230</v>
      </c>
      <c r="B2075" s="192"/>
      <c r="C2075" s="192"/>
      <c r="D2075" s="192"/>
      <c r="E2075" s="192"/>
      <c r="G2075" t="e">
        <v>#N/A</v>
      </c>
    </row>
    <row r="2076" spans="1:7" ht="51">
      <c r="A2076" s="132" t="s">
        <v>410</v>
      </c>
      <c r="B2076" s="135"/>
      <c r="C2076" s="135"/>
      <c r="D2076" s="135"/>
      <c r="E2076" s="136"/>
      <c r="G2076" t="e">
        <v>#N/A</v>
      </c>
    </row>
    <row r="2077" spans="1:7">
      <c r="A2077" s="91" t="s">
        <v>231</v>
      </c>
      <c r="B2077" s="92" t="s">
        <v>163</v>
      </c>
      <c r="C2077" s="92" t="s">
        <v>2</v>
      </c>
      <c r="D2077" s="92" t="s">
        <v>232</v>
      </c>
      <c r="E2077" s="106" t="s">
        <v>233</v>
      </c>
      <c r="G2077" t="e">
        <v>#N/A</v>
      </c>
    </row>
    <row r="2078" spans="1:7">
      <c r="A2078" s="93" t="s">
        <v>519</v>
      </c>
      <c r="B2078" s="94" t="s">
        <v>163</v>
      </c>
      <c r="C2078" s="129">
        <v>1</v>
      </c>
      <c r="D2078" s="96">
        <v>224025</v>
      </c>
      <c r="E2078" s="107">
        <f>ROUND(C2078*D2078,0)</f>
        <v>224025</v>
      </c>
      <c r="G2078" t="e">
        <v>#N/A</v>
      </c>
    </row>
    <row r="2079" spans="1:7">
      <c r="A2079" s="98"/>
      <c r="B2079" s="99">
        <f>+E2079/D2089</f>
        <v>0.75188033011917987</v>
      </c>
      <c r="C2079" s="97"/>
      <c r="D2079" s="98" t="s">
        <v>239</v>
      </c>
      <c r="E2079" s="108">
        <f>SUM(E2078:E2078)</f>
        <v>224025</v>
      </c>
      <c r="G2079" t="e">
        <v>#N/A</v>
      </c>
    </row>
    <row r="2080" spans="1:7">
      <c r="A2080" s="91" t="s">
        <v>240</v>
      </c>
      <c r="B2080" s="92" t="s">
        <v>163</v>
      </c>
      <c r="C2080" s="92" t="s">
        <v>2</v>
      </c>
      <c r="D2080" s="92" t="s">
        <v>232</v>
      </c>
      <c r="E2080" s="106" t="s">
        <v>233</v>
      </c>
      <c r="G2080" t="e">
        <v>#N/A</v>
      </c>
    </row>
    <row r="2081" spans="1:7">
      <c r="A2081" s="93" t="s">
        <v>292</v>
      </c>
      <c r="B2081" s="94" t="s">
        <v>464</v>
      </c>
      <c r="C2081" s="129">
        <v>1</v>
      </c>
      <c r="D2081" s="96">
        <v>44805</v>
      </c>
      <c r="E2081" s="107">
        <f>ROUND(C2081*D2081,0)</f>
        <v>44805</v>
      </c>
      <c r="G2081" t="e">
        <v>#N/A</v>
      </c>
    </row>
    <row r="2082" spans="1:7">
      <c r="A2082" s="98"/>
      <c r="B2082" s="99">
        <f>+E2082/D2089</f>
        <v>0.15037606602383596</v>
      </c>
      <c r="C2082" s="97"/>
      <c r="D2082" s="98" t="s">
        <v>239</v>
      </c>
      <c r="E2082" s="108">
        <f>+E2081</f>
        <v>44805</v>
      </c>
      <c r="G2082" t="e">
        <v>#N/A</v>
      </c>
    </row>
    <row r="2083" spans="1:7">
      <c r="A2083" s="91" t="s">
        <v>248</v>
      </c>
      <c r="B2083" s="92" t="s">
        <v>163</v>
      </c>
      <c r="C2083" s="92" t="s">
        <v>2</v>
      </c>
      <c r="D2083" s="92" t="s">
        <v>232</v>
      </c>
      <c r="E2083" s="106" t="s">
        <v>233</v>
      </c>
      <c r="G2083" t="e">
        <v>#N/A</v>
      </c>
    </row>
    <row r="2084" spans="1:7">
      <c r="A2084" s="93" t="s">
        <v>243</v>
      </c>
      <c r="B2084" s="94" t="s">
        <v>244</v>
      </c>
      <c r="C2084" s="129">
        <v>0.05</v>
      </c>
      <c r="D2084" s="96">
        <v>224025</v>
      </c>
      <c r="E2084" s="107">
        <f>ROUND(C2084*D2084,0)</f>
        <v>11201</v>
      </c>
      <c r="G2084" t="e">
        <v>#N/A</v>
      </c>
    </row>
    <row r="2085" spans="1:7">
      <c r="A2085" s="98"/>
      <c r="B2085" s="99">
        <f>+E2085/D2089</f>
        <v>3.7593177447449763E-2</v>
      </c>
      <c r="C2085" s="97"/>
      <c r="D2085" s="98" t="s">
        <v>239</v>
      </c>
      <c r="E2085" s="108">
        <f>SUM(E2084:E2084)</f>
        <v>11201</v>
      </c>
      <c r="G2085" t="e">
        <v>#N/A</v>
      </c>
    </row>
    <row r="2086" spans="1:7">
      <c r="A2086" s="91" t="s">
        <v>249</v>
      </c>
      <c r="B2086" s="92" t="s">
        <v>163</v>
      </c>
      <c r="C2086" s="92" t="s">
        <v>2</v>
      </c>
      <c r="D2086" s="92" t="s">
        <v>232</v>
      </c>
      <c r="E2086" s="106" t="s">
        <v>233</v>
      </c>
      <c r="G2086" t="e">
        <v>#N/A</v>
      </c>
    </row>
    <row r="2087" spans="1:7">
      <c r="A2087" s="93" t="s">
        <v>247</v>
      </c>
      <c r="B2087" s="94" t="s">
        <v>209</v>
      </c>
      <c r="C2087" s="129">
        <v>0.08</v>
      </c>
      <c r="D2087" s="96">
        <v>224025</v>
      </c>
      <c r="E2087" s="107">
        <f>ROUND(C2087*D2087,0)</f>
        <v>17922</v>
      </c>
      <c r="G2087" t="e">
        <v>#N/A</v>
      </c>
    </row>
    <row r="2088" spans="1:7">
      <c r="A2088" s="98"/>
      <c r="B2088" s="99">
        <f>+E2088/D2089</f>
        <v>6.0150426409534392E-2</v>
      </c>
      <c r="C2088" s="97"/>
      <c r="D2088" s="98" t="s">
        <v>239</v>
      </c>
      <c r="E2088" s="108">
        <f>SUM(E2087:E2087)</f>
        <v>17922</v>
      </c>
      <c r="G2088" t="e">
        <v>#N/A</v>
      </c>
    </row>
    <row r="2089" spans="1:7">
      <c r="A2089" s="193" t="s">
        <v>245</v>
      </c>
      <c r="B2089" s="193"/>
      <c r="C2089" s="193"/>
      <c r="D2089" s="194">
        <v>297953</v>
      </c>
      <c r="E2089" s="194"/>
      <c r="G2089" t="e">
        <v>#N/A</v>
      </c>
    </row>
    <row r="2090" spans="1:7">
      <c r="G2090" t="e">
        <v>#N/A</v>
      </c>
    </row>
    <row r="2091" spans="1:7" ht="20.25">
      <c r="A2091" s="183" t="s">
        <v>246</v>
      </c>
      <c r="B2091" s="184"/>
      <c r="C2091" s="184"/>
      <c r="D2091" s="184"/>
      <c r="E2091" s="185"/>
      <c r="G2091" t="e">
        <v>#N/A</v>
      </c>
    </row>
    <row r="2092" spans="1:7">
      <c r="A2092" s="186"/>
      <c r="B2092" s="187"/>
      <c r="C2092" s="188"/>
      <c r="D2092" s="89" t="s">
        <v>229</v>
      </c>
      <c r="E2092" s="104" t="s">
        <v>163</v>
      </c>
      <c r="G2092" t="e">
        <v>#N/A</v>
      </c>
    </row>
    <row r="2093" spans="1:7">
      <c r="A2093" s="190"/>
      <c r="B2093" s="191"/>
      <c r="C2093" s="189"/>
      <c r="D2093" s="90" t="str">
        <f>+G2093</f>
        <v>18.2</v>
      </c>
      <c r="E2093" s="105" t="s">
        <v>163</v>
      </c>
      <c r="G2093" t="s">
        <v>615</v>
      </c>
    </row>
    <row r="2094" spans="1:7" ht="15.75">
      <c r="A2094" s="192" t="s">
        <v>230</v>
      </c>
      <c r="B2094" s="192"/>
      <c r="C2094" s="192"/>
      <c r="D2094" s="192"/>
      <c r="E2094" s="192"/>
      <c r="G2094" t="e">
        <v>#N/A</v>
      </c>
    </row>
    <row r="2095" spans="1:7" ht="38.25">
      <c r="A2095" s="132" t="s">
        <v>413</v>
      </c>
      <c r="B2095" s="135"/>
      <c r="C2095" s="135"/>
      <c r="D2095" s="135"/>
      <c r="E2095" s="136"/>
      <c r="G2095" t="e">
        <v>#N/A</v>
      </c>
    </row>
    <row r="2096" spans="1:7">
      <c r="A2096" s="91" t="s">
        <v>231</v>
      </c>
      <c r="B2096" s="92" t="s">
        <v>163</v>
      </c>
      <c r="C2096" s="92" t="s">
        <v>2</v>
      </c>
      <c r="D2096" s="92" t="s">
        <v>232</v>
      </c>
      <c r="E2096" s="106" t="s">
        <v>233</v>
      </c>
      <c r="G2096" t="e">
        <v>#N/A</v>
      </c>
    </row>
    <row r="2097" spans="1:7">
      <c r="A2097" s="93" t="s">
        <v>520</v>
      </c>
      <c r="B2097" s="94" t="s">
        <v>390</v>
      </c>
      <c r="C2097" s="129">
        <v>1</v>
      </c>
      <c r="D2097" s="96">
        <v>36895.949999999997</v>
      </c>
      <c r="E2097" s="107">
        <f>ROUND(C2097*D2097,0)</f>
        <v>36896</v>
      </c>
      <c r="G2097" t="e">
        <v>#N/A</v>
      </c>
    </row>
    <row r="2098" spans="1:7">
      <c r="A2098" s="98"/>
      <c r="B2098" s="99">
        <f>+E2098/D2108</f>
        <v>0.73709445421128339</v>
      </c>
      <c r="C2098" s="97"/>
      <c r="D2098" s="98" t="s">
        <v>239</v>
      </c>
      <c r="E2098" s="108">
        <f>SUM(E2097:E2097)</f>
        <v>36896</v>
      </c>
      <c r="G2098" t="e">
        <v>#N/A</v>
      </c>
    </row>
    <row r="2099" spans="1:7">
      <c r="A2099" s="91" t="s">
        <v>240</v>
      </c>
      <c r="B2099" s="92" t="s">
        <v>163</v>
      </c>
      <c r="C2099" s="92" t="s">
        <v>2</v>
      </c>
      <c r="D2099" s="92" t="s">
        <v>232</v>
      </c>
      <c r="E2099" s="106" t="s">
        <v>233</v>
      </c>
      <c r="G2099" t="e">
        <v>#N/A</v>
      </c>
    </row>
    <row r="2100" spans="1:7">
      <c r="A2100" s="93" t="s">
        <v>292</v>
      </c>
      <c r="B2100" s="94" t="s">
        <v>464</v>
      </c>
      <c r="C2100" s="129">
        <v>1</v>
      </c>
      <c r="D2100" s="96">
        <v>9838.92</v>
      </c>
      <c r="E2100" s="107">
        <f>ROUND(C2100*D2100,0)</f>
        <v>9839</v>
      </c>
      <c r="G2100" t="e">
        <v>#N/A</v>
      </c>
    </row>
    <row r="2101" spans="1:7">
      <c r="A2101" s="98"/>
      <c r="B2101" s="99">
        <f>+E2101/D2108</f>
        <v>0.19655985296467957</v>
      </c>
      <c r="C2101" s="97"/>
      <c r="D2101" s="98" t="s">
        <v>239</v>
      </c>
      <c r="E2101" s="108">
        <f>+E2100</f>
        <v>9839</v>
      </c>
      <c r="G2101" t="e">
        <v>#N/A</v>
      </c>
    </row>
    <row r="2102" spans="1:7">
      <c r="A2102" s="91" t="s">
        <v>248</v>
      </c>
      <c r="B2102" s="92" t="s">
        <v>163</v>
      </c>
      <c r="C2102" s="92" t="s">
        <v>2</v>
      </c>
      <c r="D2102" s="92" t="s">
        <v>232</v>
      </c>
      <c r="E2102" s="106" t="s">
        <v>233</v>
      </c>
      <c r="G2102" t="e">
        <v>#N/A</v>
      </c>
    </row>
    <row r="2103" spans="1:7">
      <c r="A2103" s="93" t="s">
        <v>243</v>
      </c>
      <c r="B2103" s="94" t="s">
        <v>244</v>
      </c>
      <c r="C2103" s="141">
        <v>0.05</v>
      </c>
      <c r="D2103" s="96">
        <v>36896</v>
      </c>
      <c r="E2103" s="107">
        <f>ROUND(C2103*D2103,0)</f>
        <v>1845</v>
      </c>
      <c r="G2103" t="e">
        <v>#N/A</v>
      </c>
    </row>
    <row r="2104" spans="1:7">
      <c r="A2104" s="98"/>
      <c r="B2104" s="99">
        <f>+E2104/D2108</f>
        <v>3.6858718235576154E-2</v>
      </c>
      <c r="C2104" s="97"/>
      <c r="D2104" s="98" t="s">
        <v>239</v>
      </c>
      <c r="E2104" s="108">
        <f>SUM(E2103:E2103)</f>
        <v>1845</v>
      </c>
      <c r="G2104" t="e">
        <v>#N/A</v>
      </c>
    </row>
    <row r="2105" spans="1:7">
      <c r="A2105" s="91" t="s">
        <v>249</v>
      </c>
      <c r="B2105" s="92" t="s">
        <v>163</v>
      </c>
      <c r="C2105" s="92" t="s">
        <v>2</v>
      </c>
      <c r="D2105" s="92" t="s">
        <v>232</v>
      </c>
      <c r="E2105" s="106" t="s">
        <v>233</v>
      </c>
      <c r="G2105" t="e">
        <v>#N/A</v>
      </c>
    </row>
    <row r="2106" spans="1:7">
      <c r="A2106" s="93" t="s">
        <v>247</v>
      </c>
      <c r="B2106" s="94" t="s">
        <v>390</v>
      </c>
      <c r="C2106" s="141">
        <v>0.04</v>
      </c>
      <c r="D2106" s="96">
        <v>36896</v>
      </c>
      <c r="E2106" s="107">
        <f>ROUND(C2106*D2106,0)</f>
        <v>1476</v>
      </c>
      <c r="G2106" t="e">
        <v>#N/A</v>
      </c>
    </row>
    <row r="2107" spans="1:7">
      <c r="A2107" s="98"/>
      <c r="B2107" s="99">
        <f>+E2107/D2108</f>
        <v>2.9486974588460925E-2</v>
      </c>
      <c r="C2107" s="97"/>
      <c r="D2107" s="98" t="s">
        <v>239</v>
      </c>
      <c r="E2107" s="108">
        <f>SUM(E2106:E2106)</f>
        <v>1476</v>
      </c>
      <c r="G2107" t="e">
        <v>#N/A</v>
      </c>
    </row>
    <row r="2108" spans="1:7">
      <c r="A2108" s="193" t="s">
        <v>245</v>
      </c>
      <c r="B2108" s="193"/>
      <c r="C2108" s="193"/>
      <c r="D2108" s="194">
        <v>50056</v>
      </c>
      <c r="E2108" s="194"/>
      <c r="G2108" t="e">
        <v>#N/A</v>
      </c>
    </row>
    <row r="2109" spans="1:7">
      <c r="G2109" t="e">
        <v>#N/A</v>
      </c>
    </row>
    <row r="2110" spans="1:7" ht="20.25">
      <c r="A2110" s="183" t="s">
        <v>246</v>
      </c>
      <c r="B2110" s="184"/>
      <c r="C2110" s="184"/>
      <c r="D2110" s="184"/>
      <c r="E2110" s="185"/>
      <c r="G2110" t="e">
        <v>#N/A</v>
      </c>
    </row>
    <row r="2111" spans="1:7">
      <c r="A2111" s="186"/>
      <c r="B2111" s="187"/>
      <c r="C2111" s="188"/>
      <c r="D2111" s="89" t="s">
        <v>229</v>
      </c>
      <c r="E2111" s="104" t="s">
        <v>163</v>
      </c>
      <c r="G2111" t="e">
        <v>#N/A</v>
      </c>
    </row>
    <row r="2112" spans="1:7">
      <c r="A2112" s="190"/>
      <c r="B2112" s="191"/>
      <c r="C2112" s="189"/>
      <c r="D2112" s="90" t="str">
        <f>+G2112</f>
        <v>18.3</v>
      </c>
      <c r="E2112" s="105" t="s">
        <v>163</v>
      </c>
      <c r="G2112" t="s">
        <v>616</v>
      </c>
    </row>
    <row r="2113" spans="1:7" ht="15.75">
      <c r="A2113" s="192" t="s">
        <v>230</v>
      </c>
      <c r="B2113" s="192"/>
      <c r="C2113" s="192"/>
      <c r="D2113" s="192"/>
      <c r="E2113" s="192"/>
      <c r="G2113" t="e">
        <v>#N/A</v>
      </c>
    </row>
    <row r="2114" spans="1:7" ht="38.25">
      <c r="A2114" s="132" t="s">
        <v>446</v>
      </c>
      <c r="B2114" s="135"/>
      <c r="C2114" s="135"/>
      <c r="D2114" s="135"/>
      <c r="E2114" s="136"/>
      <c r="G2114" t="e">
        <v>#N/A</v>
      </c>
    </row>
    <row r="2115" spans="1:7">
      <c r="A2115" s="91" t="s">
        <v>231</v>
      </c>
      <c r="B2115" s="92" t="s">
        <v>163</v>
      </c>
      <c r="C2115" s="92" t="s">
        <v>2</v>
      </c>
      <c r="D2115" s="92" t="s">
        <v>232</v>
      </c>
      <c r="E2115" s="106" t="s">
        <v>233</v>
      </c>
      <c r="G2115" t="e">
        <v>#N/A</v>
      </c>
    </row>
    <row r="2116" spans="1:7">
      <c r="A2116" s="93" t="s">
        <v>520</v>
      </c>
      <c r="B2116" s="94" t="s">
        <v>390</v>
      </c>
      <c r="C2116" s="129">
        <v>1</v>
      </c>
      <c r="D2116" s="96">
        <v>36895.949999999997</v>
      </c>
      <c r="E2116" s="107">
        <f>ROUND(C2116*D2116,0)</f>
        <v>36896</v>
      </c>
      <c r="G2116" t="e">
        <v>#N/A</v>
      </c>
    </row>
    <row r="2117" spans="1:7">
      <c r="A2117" s="98"/>
      <c r="B2117" s="99">
        <f>+E2117/D2127</f>
        <v>0.73709445421128339</v>
      </c>
      <c r="C2117" s="97"/>
      <c r="D2117" s="98" t="s">
        <v>239</v>
      </c>
      <c r="E2117" s="108">
        <f>SUM(E2116:E2116)</f>
        <v>36896</v>
      </c>
      <c r="G2117" t="e">
        <v>#N/A</v>
      </c>
    </row>
    <row r="2118" spans="1:7">
      <c r="A2118" s="91" t="s">
        <v>240</v>
      </c>
      <c r="B2118" s="92" t="s">
        <v>163</v>
      </c>
      <c r="C2118" s="92" t="s">
        <v>2</v>
      </c>
      <c r="D2118" s="92" t="s">
        <v>232</v>
      </c>
      <c r="E2118" s="106" t="s">
        <v>233</v>
      </c>
      <c r="G2118" t="e">
        <v>#N/A</v>
      </c>
    </row>
    <row r="2119" spans="1:7">
      <c r="A2119" s="93" t="s">
        <v>292</v>
      </c>
      <c r="B2119" s="94" t="s">
        <v>464</v>
      </c>
      <c r="C2119" s="129">
        <v>1</v>
      </c>
      <c r="D2119" s="96">
        <v>9838.92</v>
      </c>
      <c r="E2119" s="107">
        <f>ROUND(C2119*D2119,0)</f>
        <v>9839</v>
      </c>
      <c r="G2119" t="e">
        <v>#N/A</v>
      </c>
    </row>
    <row r="2120" spans="1:7">
      <c r="A2120" s="98"/>
      <c r="B2120" s="99">
        <f>+E2120/D2127</f>
        <v>0.19655985296467957</v>
      </c>
      <c r="C2120" s="97"/>
      <c r="D2120" s="98" t="s">
        <v>239</v>
      </c>
      <c r="E2120" s="108">
        <f>+E2119</f>
        <v>9839</v>
      </c>
      <c r="G2120" t="e">
        <v>#N/A</v>
      </c>
    </row>
    <row r="2121" spans="1:7">
      <c r="A2121" s="91" t="s">
        <v>248</v>
      </c>
      <c r="B2121" s="92" t="s">
        <v>163</v>
      </c>
      <c r="C2121" s="92" t="s">
        <v>2</v>
      </c>
      <c r="D2121" s="92" t="s">
        <v>232</v>
      </c>
      <c r="E2121" s="106" t="s">
        <v>233</v>
      </c>
      <c r="G2121" t="e">
        <v>#N/A</v>
      </c>
    </row>
    <row r="2122" spans="1:7">
      <c r="A2122" s="93" t="s">
        <v>243</v>
      </c>
      <c r="B2122" s="94" t="s">
        <v>244</v>
      </c>
      <c r="C2122" s="141">
        <v>0.05</v>
      </c>
      <c r="D2122" s="96">
        <v>36896</v>
      </c>
      <c r="E2122" s="107">
        <f>ROUND(C2122*D2122,0)</f>
        <v>1845</v>
      </c>
      <c r="G2122" t="e">
        <v>#N/A</v>
      </c>
    </row>
    <row r="2123" spans="1:7">
      <c r="A2123" s="98"/>
      <c r="B2123" s="99">
        <f>+E2123/D2127</f>
        <v>3.6858718235576154E-2</v>
      </c>
      <c r="C2123" s="97"/>
      <c r="D2123" s="98" t="s">
        <v>239</v>
      </c>
      <c r="E2123" s="108">
        <f>SUM(E2122:E2122)</f>
        <v>1845</v>
      </c>
      <c r="G2123" t="e">
        <v>#N/A</v>
      </c>
    </row>
    <row r="2124" spans="1:7">
      <c r="A2124" s="91" t="s">
        <v>249</v>
      </c>
      <c r="B2124" s="92" t="s">
        <v>163</v>
      </c>
      <c r="C2124" s="92" t="s">
        <v>2</v>
      </c>
      <c r="D2124" s="92" t="s">
        <v>232</v>
      </c>
      <c r="E2124" s="106" t="s">
        <v>233</v>
      </c>
      <c r="G2124" t="e">
        <v>#N/A</v>
      </c>
    </row>
    <row r="2125" spans="1:7">
      <c r="A2125" s="93" t="s">
        <v>247</v>
      </c>
      <c r="B2125" s="94" t="s">
        <v>464</v>
      </c>
      <c r="C2125" s="141">
        <v>0.04</v>
      </c>
      <c r="D2125" s="96">
        <v>36896</v>
      </c>
      <c r="E2125" s="107">
        <f>ROUND(C2125*D2125,0)</f>
        <v>1476</v>
      </c>
      <c r="G2125" t="e">
        <v>#N/A</v>
      </c>
    </row>
    <row r="2126" spans="1:7">
      <c r="A2126" s="98"/>
      <c r="B2126" s="99">
        <f>+E2126/D2127</f>
        <v>2.9486974588460925E-2</v>
      </c>
      <c r="C2126" s="97"/>
      <c r="D2126" s="98" t="s">
        <v>239</v>
      </c>
      <c r="E2126" s="108">
        <f>SUM(E2125:E2125)</f>
        <v>1476</v>
      </c>
      <c r="G2126" t="e">
        <v>#N/A</v>
      </c>
    </row>
    <row r="2127" spans="1:7">
      <c r="A2127" s="193" t="s">
        <v>245</v>
      </c>
      <c r="B2127" s="193"/>
      <c r="C2127" s="193"/>
      <c r="D2127" s="194">
        <v>50056</v>
      </c>
      <c r="E2127" s="194"/>
      <c r="G2127" t="e">
        <v>#N/A</v>
      </c>
    </row>
    <row r="2128" spans="1:7">
      <c r="G2128" t="e">
        <v>#N/A</v>
      </c>
    </row>
    <row r="2129" spans="1:7" ht="20.25">
      <c r="A2129" s="183" t="s">
        <v>246</v>
      </c>
      <c r="B2129" s="184"/>
      <c r="C2129" s="184"/>
      <c r="D2129" s="184"/>
      <c r="E2129" s="185"/>
      <c r="G2129" t="e">
        <v>#N/A</v>
      </c>
    </row>
    <row r="2130" spans="1:7">
      <c r="A2130" s="186"/>
      <c r="B2130" s="187"/>
      <c r="C2130" s="188"/>
      <c r="D2130" s="89" t="s">
        <v>229</v>
      </c>
      <c r="E2130" s="104" t="s">
        <v>163</v>
      </c>
      <c r="G2130" t="e">
        <v>#N/A</v>
      </c>
    </row>
    <row r="2131" spans="1:7">
      <c r="A2131" s="190"/>
      <c r="B2131" s="191"/>
      <c r="C2131" s="189"/>
      <c r="D2131" s="90" t="str">
        <f>+G2131</f>
        <v>18.4</v>
      </c>
      <c r="E2131" s="105" t="s">
        <v>163</v>
      </c>
      <c r="G2131" t="s">
        <v>617</v>
      </c>
    </row>
    <row r="2132" spans="1:7" ht="15.75">
      <c r="A2132" s="192" t="s">
        <v>230</v>
      </c>
      <c r="B2132" s="192"/>
      <c r="C2132" s="192"/>
      <c r="D2132" s="192"/>
      <c r="E2132" s="192"/>
      <c r="G2132" t="e">
        <v>#N/A</v>
      </c>
    </row>
    <row r="2133" spans="1:7" ht="38.25">
      <c r="A2133" s="132" t="s">
        <v>444</v>
      </c>
      <c r="B2133" s="135"/>
      <c r="C2133" s="135"/>
      <c r="D2133" s="135"/>
      <c r="E2133" s="136"/>
      <c r="G2133" t="e">
        <v>#N/A</v>
      </c>
    </row>
    <row r="2134" spans="1:7">
      <c r="A2134" s="91" t="s">
        <v>231</v>
      </c>
      <c r="B2134" s="92" t="s">
        <v>163</v>
      </c>
      <c r="C2134" s="92" t="s">
        <v>2</v>
      </c>
      <c r="D2134" s="92" t="s">
        <v>232</v>
      </c>
      <c r="E2134" s="106" t="s">
        <v>233</v>
      </c>
      <c r="G2134" t="e">
        <v>#N/A</v>
      </c>
    </row>
    <row r="2135" spans="1:7">
      <c r="A2135" s="93" t="s">
        <v>521</v>
      </c>
      <c r="B2135" s="94" t="s">
        <v>390</v>
      </c>
      <c r="C2135" s="129">
        <v>1</v>
      </c>
      <c r="D2135" s="96">
        <v>48000</v>
      </c>
      <c r="E2135" s="107">
        <f>ROUND(C2135*D2135,0)</f>
        <v>48000</v>
      </c>
      <c r="G2135" t="e">
        <v>#N/A</v>
      </c>
    </row>
    <row r="2136" spans="1:7">
      <c r="A2136" s="98"/>
      <c r="B2136" s="99">
        <f>+E2136/D2146</f>
        <v>0.74362112503679378</v>
      </c>
      <c r="C2136" s="97"/>
      <c r="D2136" s="98" t="s">
        <v>239</v>
      </c>
      <c r="E2136" s="108">
        <f>SUM(E2135:E2135)</f>
        <v>48000</v>
      </c>
      <c r="G2136" t="e">
        <v>#N/A</v>
      </c>
    </row>
    <row r="2137" spans="1:7">
      <c r="A2137" s="91" t="s">
        <v>240</v>
      </c>
      <c r="B2137" s="92" t="s">
        <v>163</v>
      </c>
      <c r="C2137" s="92" t="s">
        <v>2</v>
      </c>
      <c r="D2137" s="92" t="s">
        <v>232</v>
      </c>
      <c r="E2137" s="106" t="s">
        <v>233</v>
      </c>
      <c r="G2137" t="e">
        <v>#N/A</v>
      </c>
    </row>
    <row r="2138" spans="1:7">
      <c r="A2138" s="93" t="s">
        <v>292</v>
      </c>
      <c r="B2138" s="94" t="s">
        <v>464</v>
      </c>
      <c r="C2138" s="129">
        <v>1</v>
      </c>
      <c r="D2138" s="96">
        <v>12229</v>
      </c>
      <c r="E2138" s="107">
        <f>ROUND(C2138*D2138,0)</f>
        <v>12229</v>
      </c>
      <c r="G2138" t="e">
        <v>#N/A</v>
      </c>
    </row>
    <row r="2139" spans="1:7">
      <c r="A2139" s="98"/>
      <c r="B2139" s="99">
        <f>+E2139/D2146</f>
        <v>0.18945297370989481</v>
      </c>
      <c r="C2139" s="97"/>
      <c r="D2139" s="98" t="s">
        <v>239</v>
      </c>
      <c r="E2139" s="108">
        <f>+E2138</f>
        <v>12229</v>
      </c>
      <c r="G2139" t="e">
        <v>#N/A</v>
      </c>
    </row>
    <row r="2140" spans="1:7">
      <c r="A2140" s="91" t="s">
        <v>248</v>
      </c>
      <c r="B2140" s="92" t="s">
        <v>163</v>
      </c>
      <c r="C2140" s="92" t="s">
        <v>2</v>
      </c>
      <c r="D2140" s="92" t="s">
        <v>232</v>
      </c>
      <c r="E2140" s="106" t="s">
        <v>233</v>
      </c>
      <c r="G2140" t="e">
        <v>#N/A</v>
      </c>
    </row>
    <row r="2141" spans="1:7">
      <c r="A2141" s="93" t="s">
        <v>243</v>
      </c>
      <c r="B2141" s="94" t="s">
        <v>244</v>
      </c>
      <c r="C2141" s="139">
        <v>0.05</v>
      </c>
      <c r="D2141" s="96">
        <v>48000</v>
      </c>
      <c r="E2141" s="107">
        <f>ROUND(C2141*D2141,0)</f>
        <v>2400</v>
      </c>
      <c r="G2141" t="e">
        <v>#N/A</v>
      </c>
    </row>
    <row r="2142" spans="1:7">
      <c r="A2142" s="98"/>
      <c r="B2142" s="99">
        <f>+E2142/D2146</f>
        <v>3.7181056251839685E-2</v>
      </c>
      <c r="C2142" s="97"/>
      <c r="D2142" s="98" t="s">
        <v>239</v>
      </c>
      <c r="E2142" s="108">
        <f>SUM(E2141:E2141)</f>
        <v>2400</v>
      </c>
      <c r="G2142" t="e">
        <v>#N/A</v>
      </c>
    </row>
    <row r="2143" spans="1:7">
      <c r="A2143" s="91" t="s">
        <v>249</v>
      </c>
      <c r="B2143" s="92" t="s">
        <v>163</v>
      </c>
      <c r="C2143" s="92" t="s">
        <v>2</v>
      </c>
      <c r="D2143" s="92" t="s">
        <v>232</v>
      </c>
      <c r="E2143" s="106" t="s">
        <v>233</v>
      </c>
      <c r="G2143" t="e">
        <v>#N/A</v>
      </c>
    </row>
    <row r="2144" spans="1:7">
      <c r="A2144" s="93" t="s">
        <v>247</v>
      </c>
      <c r="B2144" s="94" t="s">
        <v>209</v>
      </c>
      <c r="C2144" s="141">
        <v>0.04</v>
      </c>
      <c r="D2144" s="96">
        <v>48000</v>
      </c>
      <c r="E2144" s="107">
        <f>ROUND(C2144*D2144,0)</f>
        <v>1920</v>
      </c>
      <c r="G2144" t="e">
        <v>#N/A</v>
      </c>
    </row>
    <row r="2145" spans="1:7">
      <c r="A2145" s="98"/>
      <c r="B2145" s="99">
        <f>+E2145/D2146</f>
        <v>2.9744845001471749E-2</v>
      </c>
      <c r="C2145" s="97"/>
      <c r="D2145" s="98" t="s">
        <v>239</v>
      </c>
      <c r="E2145" s="108">
        <f>SUM(E2144:E2144)</f>
        <v>1920</v>
      </c>
      <c r="G2145" t="e">
        <v>#N/A</v>
      </c>
    </row>
    <row r="2146" spans="1:7">
      <c r="A2146" s="193" t="s">
        <v>245</v>
      </c>
      <c r="B2146" s="193"/>
      <c r="C2146" s="193"/>
      <c r="D2146" s="194">
        <v>64549</v>
      </c>
      <c r="E2146" s="194"/>
      <c r="G2146" t="e">
        <v>#N/A</v>
      </c>
    </row>
    <row r="2147" spans="1:7">
      <c r="G2147" t="e">
        <v>#N/A</v>
      </c>
    </row>
    <row r="2148" spans="1:7" ht="20.25">
      <c r="A2148" s="183" t="s">
        <v>246</v>
      </c>
      <c r="B2148" s="184"/>
      <c r="C2148" s="184"/>
      <c r="D2148" s="184"/>
      <c r="E2148" s="185"/>
      <c r="G2148" t="e">
        <v>#N/A</v>
      </c>
    </row>
    <row r="2149" spans="1:7">
      <c r="A2149" s="186"/>
      <c r="B2149" s="187"/>
      <c r="C2149" s="188"/>
      <c r="D2149" s="89" t="s">
        <v>229</v>
      </c>
      <c r="E2149" s="104" t="s">
        <v>163</v>
      </c>
      <c r="G2149" t="e">
        <v>#N/A</v>
      </c>
    </row>
    <row r="2150" spans="1:7">
      <c r="A2150" s="190"/>
      <c r="B2150" s="191"/>
      <c r="C2150" s="189"/>
      <c r="D2150" s="90" t="str">
        <f>+G2150</f>
        <v>18.5</v>
      </c>
      <c r="E2150" s="105" t="s">
        <v>163</v>
      </c>
      <c r="G2150" t="s">
        <v>618</v>
      </c>
    </row>
    <row r="2151" spans="1:7" ht="15.75">
      <c r="A2151" s="192" t="s">
        <v>230</v>
      </c>
      <c r="B2151" s="192"/>
      <c r="C2151" s="192"/>
      <c r="D2151" s="192"/>
      <c r="E2151" s="192"/>
      <c r="G2151" t="e">
        <v>#N/A</v>
      </c>
    </row>
    <row r="2152" spans="1:7" ht="38.25">
      <c r="A2152" s="132" t="s">
        <v>412</v>
      </c>
      <c r="B2152" s="135"/>
      <c r="C2152" s="135"/>
      <c r="D2152" s="135"/>
      <c r="E2152" s="136"/>
      <c r="G2152" t="e">
        <v>#N/A</v>
      </c>
    </row>
    <row r="2153" spans="1:7">
      <c r="A2153" s="91" t="s">
        <v>231</v>
      </c>
      <c r="B2153" s="92" t="s">
        <v>163</v>
      </c>
      <c r="C2153" s="92" t="s">
        <v>2</v>
      </c>
      <c r="D2153" s="92" t="s">
        <v>232</v>
      </c>
      <c r="E2153" s="106" t="s">
        <v>233</v>
      </c>
      <c r="G2153" t="e">
        <v>#N/A</v>
      </c>
    </row>
    <row r="2154" spans="1:7">
      <c r="A2154" s="93" t="s">
        <v>522</v>
      </c>
      <c r="B2154" s="94" t="s">
        <v>390</v>
      </c>
      <c r="C2154" s="129">
        <v>1</v>
      </c>
      <c r="D2154" s="96">
        <v>32285.000000000004</v>
      </c>
      <c r="E2154" s="107">
        <f>ROUND(C2154*D2154,0)</f>
        <v>32285</v>
      </c>
      <c r="G2154" t="e">
        <v>#N/A</v>
      </c>
    </row>
    <row r="2155" spans="1:7">
      <c r="A2155" s="98"/>
      <c r="B2155" s="99">
        <f>+E2155/D2165</f>
        <v>0.50832113110701749</v>
      </c>
      <c r="C2155" s="97"/>
      <c r="D2155" s="98" t="s">
        <v>239</v>
      </c>
      <c r="E2155" s="108">
        <f>SUM(E2154:E2154)</f>
        <v>32285</v>
      </c>
      <c r="G2155" t="e">
        <v>#N/A</v>
      </c>
    </row>
    <row r="2156" spans="1:7">
      <c r="A2156" s="91" t="s">
        <v>240</v>
      </c>
      <c r="B2156" s="92" t="s">
        <v>163</v>
      </c>
      <c r="C2156" s="92" t="s">
        <v>2</v>
      </c>
      <c r="D2156" s="92" t="s">
        <v>232</v>
      </c>
      <c r="E2156" s="106" t="s">
        <v>233</v>
      </c>
      <c r="G2156" t="e">
        <v>#N/A</v>
      </c>
    </row>
    <row r="2157" spans="1:7">
      <c r="A2157" s="93" t="s">
        <v>292</v>
      </c>
      <c r="B2157" s="94" t="s">
        <v>390</v>
      </c>
      <c r="C2157" s="129">
        <v>1</v>
      </c>
      <c r="D2157" s="96">
        <v>23480</v>
      </c>
      <c r="E2157" s="107">
        <f>ROUND(C2157*D2157,0)</f>
        <v>23480</v>
      </c>
      <c r="G2157" t="e">
        <v>#N/A</v>
      </c>
    </row>
    <row r="2158" spans="1:7">
      <c r="A2158" s="98"/>
      <c r="B2158" s="99">
        <f>+E2158/D2165</f>
        <v>0.36968809535055813</v>
      </c>
      <c r="C2158" s="97"/>
      <c r="D2158" s="98" t="s">
        <v>239</v>
      </c>
      <c r="E2158" s="108">
        <f>+E2157</f>
        <v>23480</v>
      </c>
      <c r="G2158" t="e">
        <v>#N/A</v>
      </c>
    </row>
    <row r="2159" spans="1:7">
      <c r="A2159" s="91" t="s">
        <v>248</v>
      </c>
      <c r="B2159" s="92" t="s">
        <v>163</v>
      </c>
      <c r="C2159" s="92" t="s">
        <v>2</v>
      </c>
      <c r="D2159" s="92" t="s">
        <v>232</v>
      </c>
      <c r="E2159" s="106" t="s">
        <v>233</v>
      </c>
      <c r="G2159" t="e">
        <v>#N/A</v>
      </c>
    </row>
    <row r="2160" spans="1:7">
      <c r="A2160" s="93" t="s">
        <v>243</v>
      </c>
      <c r="B2160" s="94" t="s">
        <v>244</v>
      </c>
      <c r="C2160" s="129">
        <v>0.2</v>
      </c>
      <c r="D2160" s="96">
        <v>32285</v>
      </c>
      <c r="E2160" s="107">
        <f>ROUND(C2160*D2160,0)</f>
        <v>6457</v>
      </c>
      <c r="G2160" t="e">
        <v>#N/A</v>
      </c>
    </row>
    <row r="2161" spans="1:7">
      <c r="A2161" s="98"/>
      <c r="B2161" s="99">
        <f>+E2161/D2165</f>
        <v>0.10166422622140349</v>
      </c>
      <c r="C2161" s="97"/>
      <c r="D2161" s="98" t="s">
        <v>239</v>
      </c>
      <c r="E2161" s="108">
        <f>SUM(E2160:E2160)</f>
        <v>6457</v>
      </c>
      <c r="G2161" t="e">
        <v>#N/A</v>
      </c>
    </row>
    <row r="2162" spans="1:7">
      <c r="A2162" s="91" t="s">
        <v>249</v>
      </c>
      <c r="B2162" s="92" t="s">
        <v>163</v>
      </c>
      <c r="C2162" s="92" t="s">
        <v>2</v>
      </c>
      <c r="D2162" s="92" t="s">
        <v>232</v>
      </c>
      <c r="E2162" s="106" t="s">
        <v>233</v>
      </c>
      <c r="G2162" t="e">
        <v>#N/A</v>
      </c>
    </row>
    <row r="2163" spans="1:7">
      <c r="A2163" s="93" t="s">
        <v>247</v>
      </c>
      <c r="B2163" s="94" t="s">
        <v>209</v>
      </c>
      <c r="C2163" s="129">
        <v>0.04</v>
      </c>
      <c r="D2163" s="96">
        <v>32285</v>
      </c>
      <c r="E2163" s="107">
        <f>ROUND(C2163*D2163,0)</f>
        <v>1291</v>
      </c>
      <c r="G2163" t="e">
        <v>#N/A</v>
      </c>
    </row>
    <row r="2164" spans="1:7">
      <c r="A2164" s="98"/>
      <c r="B2164" s="99">
        <f>+E2164/D2165</f>
        <v>2.0326547321020894E-2</v>
      </c>
      <c r="C2164" s="97"/>
      <c r="D2164" s="98" t="s">
        <v>239</v>
      </c>
      <c r="E2164" s="108">
        <f>SUM(E2163:E2163)</f>
        <v>1291</v>
      </c>
      <c r="G2164" t="e">
        <v>#N/A</v>
      </c>
    </row>
    <row r="2165" spans="1:7">
      <c r="A2165" s="193" t="s">
        <v>245</v>
      </c>
      <c r="B2165" s="193"/>
      <c r="C2165" s="193"/>
      <c r="D2165" s="194">
        <v>63513</v>
      </c>
      <c r="E2165" s="194"/>
      <c r="G2165" t="e">
        <v>#N/A</v>
      </c>
    </row>
    <row r="2166" spans="1:7">
      <c r="G2166" t="e">
        <v>#N/A</v>
      </c>
    </row>
    <row r="2167" spans="1:7" ht="20.25">
      <c r="A2167" s="183" t="s">
        <v>246</v>
      </c>
      <c r="B2167" s="184"/>
      <c r="C2167" s="184"/>
      <c r="D2167" s="184"/>
      <c r="E2167" s="185"/>
      <c r="G2167" t="e">
        <v>#N/A</v>
      </c>
    </row>
    <row r="2168" spans="1:7">
      <c r="A2168" s="186"/>
      <c r="B2168" s="187"/>
      <c r="C2168" s="188"/>
      <c r="D2168" s="89" t="s">
        <v>229</v>
      </c>
      <c r="E2168" s="104" t="s">
        <v>163</v>
      </c>
      <c r="G2168" t="e">
        <v>#N/A</v>
      </c>
    </row>
    <row r="2169" spans="1:7">
      <c r="A2169" s="190"/>
      <c r="B2169" s="191"/>
      <c r="C2169" s="189"/>
      <c r="D2169" s="90" t="str">
        <f>+G2169</f>
        <v>18.6</v>
      </c>
      <c r="E2169" s="105" t="s">
        <v>163</v>
      </c>
      <c r="G2169" t="s">
        <v>619</v>
      </c>
    </row>
    <row r="2170" spans="1:7" ht="15.75">
      <c r="A2170" s="192" t="s">
        <v>230</v>
      </c>
      <c r="B2170" s="192"/>
      <c r="C2170" s="192"/>
      <c r="D2170" s="192"/>
      <c r="E2170" s="192"/>
      <c r="G2170" t="e">
        <v>#N/A</v>
      </c>
    </row>
    <row r="2171" spans="1:7" ht="25.5">
      <c r="A2171" s="132" t="s">
        <v>411</v>
      </c>
      <c r="B2171" s="135"/>
      <c r="C2171" s="135"/>
      <c r="D2171" s="135"/>
      <c r="E2171" s="136"/>
      <c r="G2171" t="e">
        <v>#N/A</v>
      </c>
    </row>
    <row r="2172" spans="1:7">
      <c r="A2172" s="91" t="s">
        <v>231</v>
      </c>
      <c r="B2172" s="92" t="s">
        <v>163</v>
      </c>
      <c r="C2172" s="92" t="s">
        <v>2</v>
      </c>
      <c r="D2172" s="92" t="s">
        <v>232</v>
      </c>
      <c r="E2172" s="106" t="s">
        <v>233</v>
      </c>
      <c r="G2172" t="e">
        <v>#N/A</v>
      </c>
    </row>
    <row r="2173" spans="1:7">
      <c r="A2173" s="93" t="s">
        <v>231</v>
      </c>
      <c r="B2173" s="94" t="s">
        <v>390</v>
      </c>
      <c r="C2173" s="129">
        <v>1</v>
      </c>
      <c r="D2173" s="96">
        <v>101920</v>
      </c>
      <c r="E2173" s="107">
        <f>ROUND(C2173*D2173,0)</f>
        <v>101920</v>
      </c>
      <c r="G2173" t="e">
        <v>#N/A</v>
      </c>
    </row>
    <row r="2174" spans="1:7">
      <c r="A2174" s="98"/>
      <c r="B2174" s="99">
        <f>+E2174/D2184</f>
        <v>0.64161158325464274</v>
      </c>
      <c r="C2174" s="97"/>
      <c r="D2174" s="98" t="s">
        <v>239</v>
      </c>
      <c r="E2174" s="108">
        <f>SUM(E2173:E2173)</f>
        <v>101920</v>
      </c>
      <c r="G2174" t="e">
        <v>#N/A</v>
      </c>
    </row>
    <row r="2175" spans="1:7">
      <c r="A2175" s="91" t="s">
        <v>240</v>
      </c>
      <c r="B2175" s="92" t="s">
        <v>163</v>
      </c>
      <c r="C2175" s="92" t="s">
        <v>2</v>
      </c>
      <c r="D2175" s="92" t="s">
        <v>232</v>
      </c>
      <c r="E2175" s="106" t="s">
        <v>233</v>
      </c>
      <c r="G2175" t="e">
        <v>#N/A</v>
      </c>
    </row>
    <row r="2176" spans="1:7">
      <c r="A2176" s="93" t="s">
        <v>292</v>
      </c>
      <c r="B2176" s="94" t="s">
        <v>390</v>
      </c>
      <c r="C2176" s="129">
        <v>1</v>
      </c>
      <c r="D2176" s="96">
        <v>43680</v>
      </c>
      <c r="E2176" s="107">
        <f>ROUND(C2176*D2176,0)</f>
        <v>43680</v>
      </c>
      <c r="G2176" t="e">
        <v>#N/A</v>
      </c>
    </row>
    <row r="2177" spans="1:7">
      <c r="A2177" s="98"/>
      <c r="B2177" s="99">
        <f>+E2177/D2184</f>
        <v>0.27497639282341829</v>
      </c>
      <c r="C2177" s="97"/>
      <c r="D2177" s="98" t="s">
        <v>239</v>
      </c>
      <c r="E2177" s="108">
        <f>+E2176</f>
        <v>43680</v>
      </c>
      <c r="G2177" t="e">
        <v>#N/A</v>
      </c>
    </row>
    <row r="2178" spans="1:7">
      <c r="A2178" s="91" t="s">
        <v>248</v>
      </c>
      <c r="B2178" s="92" t="s">
        <v>163</v>
      </c>
      <c r="C2178" s="92" t="s">
        <v>2</v>
      </c>
      <c r="D2178" s="92" t="s">
        <v>232</v>
      </c>
      <c r="E2178" s="106" t="s">
        <v>233</v>
      </c>
      <c r="G2178" t="e">
        <v>#N/A</v>
      </c>
    </row>
    <row r="2179" spans="1:7">
      <c r="A2179" s="93" t="s">
        <v>243</v>
      </c>
      <c r="B2179" s="94" t="s">
        <v>244</v>
      </c>
      <c r="C2179" s="129">
        <v>0.05</v>
      </c>
      <c r="D2179" s="96">
        <v>101920</v>
      </c>
      <c r="E2179" s="107">
        <f>ROUND(C2179*D2179,0)</f>
        <v>5096</v>
      </c>
      <c r="G2179" t="e">
        <v>#N/A</v>
      </c>
    </row>
    <row r="2180" spans="1:7">
      <c r="A2180" s="98"/>
      <c r="B2180" s="99">
        <f>+E2180/D2184</f>
        <v>3.2080579162732138E-2</v>
      </c>
      <c r="C2180" s="97"/>
      <c r="D2180" s="98" t="s">
        <v>239</v>
      </c>
      <c r="E2180" s="108">
        <f>SUM(E2179:E2179)</f>
        <v>5096</v>
      </c>
      <c r="G2180" t="e">
        <v>#N/A</v>
      </c>
    </row>
    <row r="2181" spans="1:7">
      <c r="A2181" s="91" t="s">
        <v>249</v>
      </c>
      <c r="B2181" s="92" t="s">
        <v>163</v>
      </c>
      <c r="C2181" s="92" t="s">
        <v>2</v>
      </c>
      <c r="D2181" s="92" t="s">
        <v>232</v>
      </c>
      <c r="E2181" s="106" t="s">
        <v>233</v>
      </c>
      <c r="G2181" t="e">
        <v>#N/A</v>
      </c>
    </row>
    <row r="2182" spans="1:7">
      <c r="A2182" s="93" t="s">
        <v>247</v>
      </c>
      <c r="B2182" s="94" t="s">
        <v>390</v>
      </c>
      <c r="C2182" s="129">
        <v>0.08</v>
      </c>
      <c r="D2182" s="96">
        <v>101920</v>
      </c>
      <c r="E2182" s="107">
        <f>ROUND(C2182*D2182,0)</f>
        <v>8154</v>
      </c>
      <c r="G2182" t="e">
        <v>#N/A</v>
      </c>
    </row>
    <row r="2183" spans="1:7">
      <c r="A2183" s="98"/>
      <c r="B2183" s="99">
        <f>+E2183/D2184</f>
        <v>5.1331444759206799E-2</v>
      </c>
      <c r="C2183" s="97"/>
      <c r="D2183" s="98" t="s">
        <v>239</v>
      </c>
      <c r="E2183" s="108">
        <f>SUM(E2182:E2182)</f>
        <v>8154</v>
      </c>
      <c r="G2183" t="e">
        <v>#N/A</v>
      </c>
    </row>
    <row r="2184" spans="1:7">
      <c r="A2184" s="193" t="s">
        <v>245</v>
      </c>
      <c r="B2184" s="193"/>
      <c r="C2184" s="193"/>
      <c r="D2184" s="194">
        <v>158850</v>
      </c>
      <c r="E2184" s="194"/>
      <c r="G2184" t="e">
        <v>#N/A</v>
      </c>
    </row>
    <row r="2185" spans="1:7">
      <c r="G2185" t="e">
        <v>#N/A</v>
      </c>
    </row>
    <row r="2186" spans="1:7" ht="20.25">
      <c r="A2186" s="183" t="s">
        <v>246</v>
      </c>
      <c r="B2186" s="184"/>
      <c r="C2186" s="184"/>
      <c r="D2186" s="184"/>
      <c r="E2186" s="185"/>
      <c r="G2186" t="e">
        <v>#N/A</v>
      </c>
    </row>
    <row r="2187" spans="1:7">
      <c r="A2187" s="186"/>
      <c r="B2187" s="187"/>
      <c r="C2187" s="188"/>
      <c r="D2187" s="89" t="s">
        <v>229</v>
      </c>
      <c r="E2187" s="104" t="s">
        <v>163</v>
      </c>
      <c r="G2187" t="e">
        <v>#N/A</v>
      </c>
    </row>
    <row r="2188" spans="1:7">
      <c r="A2188" s="190"/>
      <c r="B2188" s="191"/>
      <c r="C2188" s="189"/>
      <c r="D2188" s="90" t="str">
        <f>+G2188</f>
        <v>18.7</v>
      </c>
      <c r="E2188" s="105" t="s">
        <v>163</v>
      </c>
      <c r="G2188" t="s">
        <v>620</v>
      </c>
    </row>
    <row r="2189" spans="1:7" ht="15.75">
      <c r="A2189" s="192" t="s">
        <v>230</v>
      </c>
      <c r="B2189" s="192"/>
      <c r="C2189" s="192"/>
      <c r="D2189" s="192"/>
      <c r="E2189" s="192"/>
      <c r="G2189" t="e">
        <v>#N/A</v>
      </c>
    </row>
    <row r="2190" spans="1:7" ht="25.5">
      <c r="A2190" s="132" t="s">
        <v>414</v>
      </c>
      <c r="B2190" s="135"/>
      <c r="C2190" s="135"/>
      <c r="D2190" s="135"/>
      <c r="E2190" s="136"/>
      <c r="G2190" t="e">
        <v>#N/A</v>
      </c>
    </row>
    <row r="2191" spans="1:7">
      <c r="A2191" s="91" t="s">
        <v>231</v>
      </c>
      <c r="B2191" s="92" t="s">
        <v>163</v>
      </c>
      <c r="C2191" s="92" t="s">
        <v>2</v>
      </c>
      <c r="D2191" s="92" t="s">
        <v>232</v>
      </c>
      <c r="E2191" s="106" t="s">
        <v>233</v>
      </c>
      <c r="G2191" t="e">
        <v>#N/A</v>
      </c>
    </row>
    <row r="2192" spans="1:7">
      <c r="A2192" s="93"/>
      <c r="B2192" s="94"/>
      <c r="C2192" s="129"/>
      <c r="D2192" s="128"/>
      <c r="E2192" s="107"/>
      <c r="G2192" t="e">
        <v>#N/A</v>
      </c>
    </row>
    <row r="2193" spans="1:7">
      <c r="A2193" s="98"/>
      <c r="B2193" s="99">
        <f>+E2193/D2203</f>
        <v>0</v>
      </c>
      <c r="C2193" s="97"/>
      <c r="D2193" s="98" t="s">
        <v>239</v>
      </c>
      <c r="E2193" s="108">
        <f>SUM(E2192:E2192)</f>
        <v>0</v>
      </c>
      <c r="G2193" t="e">
        <v>#N/A</v>
      </c>
    </row>
    <row r="2194" spans="1:7">
      <c r="A2194" s="91" t="s">
        <v>240</v>
      </c>
      <c r="B2194" s="92" t="s">
        <v>163</v>
      </c>
      <c r="C2194" s="92" t="s">
        <v>2</v>
      </c>
      <c r="D2194" s="92" t="s">
        <v>232</v>
      </c>
      <c r="E2194" s="106" t="s">
        <v>233</v>
      </c>
      <c r="G2194" t="e">
        <v>#N/A</v>
      </c>
    </row>
    <row r="2195" spans="1:7">
      <c r="A2195" s="93" t="s">
        <v>292</v>
      </c>
      <c r="B2195" s="94" t="s">
        <v>390</v>
      </c>
      <c r="C2195" s="129">
        <v>1</v>
      </c>
      <c r="D2195" s="96">
        <v>385000</v>
      </c>
      <c r="E2195" s="107">
        <f>ROUND(C2195*D2195,0)</f>
        <v>385000</v>
      </c>
      <c r="G2195" t="e">
        <v>#N/A</v>
      </c>
    </row>
    <row r="2196" spans="1:7">
      <c r="A2196" s="98"/>
      <c r="B2196" s="99">
        <f>+E2196/D2203</f>
        <v>0.66666666666666663</v>
      </c>
      <c r="C2196" s="97"/>
      <c r="D2196" s="98" t="s">
        <v>239</v>
      </c>
      <c r="E2196" s="108">
        <f>+E2195</f>
        <v>385000</v>
      </c>
      <c r="G2196" t="e">
        <v>#N/A</v>
      </c>
    </row>
    <row r="2197" spans="1:7">
      <c r="A2197" s="91" t="s">
        <v>248</v>
      </c>
      <c r="B2197" s="92" t="s">
        <v>163</v>
      </c>
      <c r="C2197" s="92" t="s">
        <v>2</v>
      </c>
      <c r="D2197" s="92" t="s">
        <v>232</v>
      </c>
      <c r="E2197" s="106" t="s">
        <v>233</v>
      </c>
      <c r="G2197" t="e">
        <v>#N/A</v>
      </c>
    </row>
    <row r="2198" spans="1:7">
      <c r="A2198" s="93" t="s">
        <v>243</v>
      </c>
      <c r="B2198" s="94" t="s">
        <v>244</v>
      </c>
      <c r="C2198" s="129">
        <v>0.4</v>
      </c>
      <c r="D2198" s="96">
        <v>385000</v>
      </c>
      <c r="E2198" s="107">
        <f>ROUND(C2198*D2198,0)</f>
        <v>154000</v>
      </c>
      <c r="G2198" t="e">
        <v>#N/A</v>
      </c>
    </row>
    <row r="2199" spans="1:7">
      <c r="A2199" s="98"/>
      <c r="B2199" s="99">
        <f>+E2199/D2203</f>
        <v>0.26666666666666666</v>
      </c>
      <c r="C2199" s="97"/>
      <c r="D2199" s="98" t="s">
        <v>239</v>
      </c>
      <c r="E2199" s="108">
        <f>SUM(E2198:E2198)</f>
        <v>154000</v>
      </c>
      <c r="G2199" t="e">
        <v>#N/A</v>
      </c>
    </row>
    <row r="2200" spans="1:7">
      <c r="A2200" s="91" t="s">
        <v>249</v>
      </c>
      <c r="B2200" s="92" t="s">
        <v>163</v>
      </c>
      <c r="C2200" s="92" t="s">
        <v>2</v>
      </c>
      <c r="D2200" s="92" t="s">
        <v>232</v>
      </c>
      <c r="E2200" s="106" t="s">
        <v>233</v>
      </c>
      <c r="G2200" t="e">
        <v>#N/A</v>
      </c>
    </row>
    <row r="2201" spans="1:7">
      <c r="A2201" s="93" t="s">
        <v>247</v>
      </c>
      <c r="B2201" s="94" t="s">
        <v>209</v>
      </c>
      <c r="C2201" s="129">
        <v>0.1</v>
      </c>
      <c r="D2201" s="96">
        <v>385000</v>
      </c>
      <c r="E2201" s="107">
        <f>ROUND(C2201*D2201,0)</f>
        <v>38500</v>
      </c>
      <c r="G2201" t="e">
        <v>#N/A</v>
      </c>
    </row>
    <row r="2202" spans="1:7">
      <c r="A2202" s="98"/>
      <c r="B2202" s="99">
        <f>+E2202/D2203</f>
        <v>6.6666666666666666E-2</v>
      </c>
      <c r="C2202" s="97"/>
      <c r="D2202" s="98" t="s">
        <v>239</v>
      </c>
      <c r="E2202" s="108">
        <f>SUM(E2201:E2201)</f>
        <v>38500</v>
      </c>
      <c r="G2202" t="e">
        <v>#N/A</v>
      </c>
    </row>
    <row r="2203" spans="1:7">
      <c r="A2203" s="193" t="s">
        <v>245</v>
      </c>
      <c r="B2203" s="193"/>
      <c r="C2203" s="193"/>
      <c r="D2203" s="194">
        <v>577500</v>
      </c>
      <c r="E2203" s="194"/>
      <c r="G2203" t="e">
        <v>#N/A</v>
      </c>
    </row>
    <row r="2204" spans="1:7">
      <c r="G2204" t="e">
        <v>#N/A</v>
      </c>
    </row>
    <row r="2205" spans="1:7" ht="20.25">
      <c r="A2205" s="183" t="s">
        <v>246</v>
      </c>
      <c r="B2205" s="184"/>
      <c r="C2205" s="184"/>
      <c r="D2205" s="184"/>
      <c r="E2205" s="185"/>
      <c r="G2205" t="e">
        <v>#N/A</v>
      </c>
    </row>
    <row r="2206" spans="1:7">
      <c r="A2206" s="186"/>
      <c r="B2206" s="187"/>
      <c r="C2206" s="188"/>
      <c r="D2206" s="89" t="s">
        <v>229</v>
      </c>
      <c r="E2206" s="104" t="s">
        <v>163</v>
      </c>
      <c r="G2206" t="e">
        <v>#N/A</v>
      </c>
    </row>
    <row r="2207" spans="1:7">
      <c r="A2207" s="190"/>
      <c r="B2207" s="191"/>
      <c r="C2207" s="189"/>
      <c r="D2207" s="90" t="str">
        <f>+G2207</f>
        <v>18.8</v>
      </c>
      <c r="E2207" s="105" t="s">
        <v>163</v>
      </c>
      <c r="G2207" t="s">
        <v>621</v>
      </c>
    </row>
    <row r="2208" spans="1:7" ht="15.75">
      <c r="A2208" s="192" t="s">
        <v>230</v>
      </c>
      <c r="B2208" s="192"/>
      <c r="C2208" s="192"/>
      <c r="D2208" s="192"/>
      <c r="E2208" s="192"/>
      <c r="G2208" t="e">
        <v>#N/A</v>
      </c>
    </row>
    <row r="2209" spans="1:7">
      <c r="A2209" s="132" t="s">
        <v>449</v>
      </c>
      <c r="B2209" s="135"/>
      <c r="C2209" s="135"/>
      <c r="D2209" s="135"/>
      <c r="E2209" s="136"/>
      <c r="G2209" t="e">
        <v>#N/A</v>
      </c>
    </row>
    <row r="2210" spans="1:7">
      <c r="A2210" s="91" t="s">
        <v>231</v>
      </c>
      <c r="B2210" s="92" t="s">
        <v>163</v>
      </c>
      <c r="C2210" s="92" t="s">
        <v>2</v>
      </c>
      <c r="D2210" s="92" t="s">
        <v>232</v>
      </c>
      <c r="E2210" s="106" t="s">
        <v>233</v>
      </c>
      <c r="G2210" t="e">
        <v>#N/A</v>
      </c>
    </row>
    <row r="2211" spans="1:7">
      <c r="A2211" s="93" t="s">
        <v>523</v>
      </c>
      <c r="B2211" s="94" t="s">
        <v>163</v>
      </c>
      <c r="C2211" s="129">
        <v>7</v>
      </c>
      <c r="D2211" s="96">
        <v>148068.57142857142</v>
      </c>
      <c r="E2211" s="107">
        <f>ROUND(C2211*D2211,0)</f>
        <v>1036480</v>
      </c>
      <c r="G2211" t="e">
        <v>#N/A</v>
      </c>
    </row>
    <row r="2212" spans="1:7">
      <c r="A2212" s="98"/>
      <c r="B2212" s="99">
        <f>+E2212/D2222</f>
        <v>0.66236287577756447</v>
      </c>
      <c r="C2212" s="97"/>
      <c r="D2212" s="98" t="s">
        <v>239</v>
      </c>
      <c r="E2212" s="108">
        <f>SUM(E2211:E2211)</f>
        <v>1036480</v>
      </c>
      <c r="G2212" t="e">
        <v>#N/A</v>
      </c>
    </row>
    <row r="2213" spans="1:7">
      <c r="A2213" s="91" t="s">
        <v>240</v>
      </c>
      <c r="B2213" s="92" t="s">
        <v>163</v>
      </c>
      <c r="C2213" s="92" t="s">
        <v>2</v>
      </c>
      <c r="D2213" s="92" t="s">
        <v>232</v>
      </c>
      <c r="E2213" s="106" t="s">
        <v>233</v>
      </c>
      <c r="G2213" t="e">
        <v>#N/A</v>
      </c>
    </row>
    <row r="2214" spans="1:7">
      <c r="A2214" s="93" t="s">
        <v>292</v>
      </c>
      <c r="B2214" s="94" t="s">
        <v>390</v>
      </c>
      <c r="C2214" s="129">
        <v>1</v>
      </c>
      <c r="D2214" s="96">
        <v>393600</v>
      </c>
      <c r="E2214" s="107">
        <f>ROUND(C2214*D2214,0)</f>
        <v>393600</v>
      </c>
      <c r="G2214" t="e">
        <v>#N/A</v>
      </c>
    </row>
    <row r="2215" spans="1:7">
      <c r="A2215" s="98"/>
      <c r="B2215" s="99">
        <f>+E2215/D2222</f>
        <v>0.25153020599148018</v>
      </c>
      <c r="C2215" s="97"/>
      <c r="D2215" s="98" t="s">
        <v>239</v>
      </c>
      <c r="E2215" s="108">
        <f>+E2214</f>
        <v>393600</v>
      </c>
      <c r="G2215" t="e">
        <v>#N/A</v>
      </c>
    </row>
    <row r="2216" spans="1:7">
      <c r="A2216" s="91" t="s">
        <v>248</v>
      </c>
      <c r="B2216" s="92" t="s">
        <v>163</v>
      </c>
      <c r="C2216" s="92" t="s">
        <v>2</v>
      </c>
      <c r="D2216" s="92" t="s">
        <v>232</v>
      </c>
      <c r="E2216" s="106" t="s">
        <v>233</v>
      </c>
      <c r="G2216" t="e">
        <v>#N/A</v>
      </c>
    </row>
    <row r="2217" spans="1:7">
      <c r="A2217" s="93" t="s">
        <v>243</v>
      </c>
      <c r="B2217" s="94" t="s">
        <v>244</v>
      </c>
      <c r="C2217" s="129">
        <v>0.05</v>
      </c>
      <c r="D2217" s="96">
        <v>1036480</v>
      </c>
      <c r="E2217" s="107">
        <f>ROUND(C2217*D2217,0)</f>
        <v>51824</v>
      </c>
      <c r="G2217" t="e">
        <v>#N/A</v>
      </c>
    </row>
    <row r="2218" spans="1:7">
      <c r="A2218" s="98"/>
      <c r="B2218" s="99">
        <f>+E2218/D2222</f>
        <v>3.3118143788878222E-2</v>
      </c>
      <c r="C2218" s="97"/>
      <c r="D2218" s="98" t="s">
        <v>239</v>
      </c>
      <c r="E2218" s="108">
        <f>SUM(E2217:E2217)</f>
        <v>51824</v>
      </c>
      <c r="G2218" t="e">
        <v>#N/A</v>
      </c>
    </row>
    <row r="2219" spans="1:7">
      <c r="A2219" s="91" t="s">
        <v>249</v>
      </c>
      <c r="B2219" s="92" t="s">
        <v>163</v>
      </c>
      <c r="C2219" s="92" t="s">
        <v>2</v>
      </c>
      <c r="D2219" s="92" t="s">
        <v>232</v>
      </c>
      <c r="E2219" s="106" t="s">
        <v>233</v>
      </c>
      <c r="G2219" t="e">
        <v>#N/A</v>
      </c>
    </row>
    <row r="2220" spans="1:7">
      <c r="A2220" s="93" t="s">
        <v>247</v>
      </c>
      <c r="B2220" s="94" t="s">
        <v>390</v>
      </c>
      <c r="C2220" s="129">
        <v>0.08</v>
      </c>
      <c r="D2220" s="96">
        <v>1036480</v>
      </c>
      <c r="E2220" s="107">
        <f>ROUND(C2220*D2220,0)</f>
        <v>82918</v>
      </c>
      <c r="G2220" t="e">
        <v>#N/A</v>
      </c>
    </row>
    <row r="2221" spans="1:7">
      <c r="A2221" s="98"/>
      <c r="B2221" s="99">
        <f>+E2221/D2222</f>
        <v>5.298877444207712E-2</v>
      </c>
      <c r="C2221" s="97"/>
      <c r="D2221" s="98" t="s">
        <v>239</v>
      </c>
      <c r="E2221" s="108">
        <f>SUM(E2220:E2220)</f>
        <v>82918</v>
      </c>
      <c r="G2221" t="e">
        <v>#N/A</v>
      </c>
    </row>
    <row r="2222" spans="1:7">
      <c r="A2222" s="193" t="s">
        <v>245</v>
      </c>
      <c r="B2222" s="193"/>
      <c r="C2222" s="193"/>
      <c r="D2222" s="194">
        <v>1564822</v>
      </c>
      <c r="E2222" s="194"/>
      <c r="G2222" t="e">
        <v>#N/A</v>
      </c>
    </row>
    <row r="2223" spans="1:7">
      <c r="G2223" t="e">
        <v>#N/A</v>
      </c>
    </row>
    <row r="2224" spans="1:7" ht="20.25">
      <c r="A2224" s="183" t="s">
        <v>246</v>
      </c>
      <c r="B2224" s="184"/>
      <c r="C2224" s="184"/>
      <c r="D2224" s="184"/>
      <c r="E2224" s="185"/>
      <c r="G2224" t="e">
        <v>#N/A</v>
      </c>
    </row>
    <row r="2225" spans="1:7">
      <c r="A2225" s="186"/>
      <c r="B2225" s="187"/>
      <c r="C2225" s="188"/>
      <c r="D2225" s="89" t="s">
        <v>229</v>
      </c>
      <c r="E2225" s="104" t="s">
        <v>163</v>
      </c>
      <c r="G2225" t="e">
        <v>#N/A</v>
      </c>
    </row>
    <row r="2226" spans="1:7">
      <c r="A2226" s="190"/>
      <c r="B2226" s="191"/>
      <c r="C2226" s="189"/>
      <c r="D2226" s="90" t="str">
        <f>+G2226</f>
        <v>18.9</v>
      </c>
      <c r="E2226" s="105" t="s">
        <v>163</v>
      </c>
      <c r="G2226" t="s">
        <v>622</v>
      </c>
    </row>
    <row r="2227" spans="1:7" ht="15.75">
      <c r="A2227" s="192" t="s">
        <v>230</v>
      </c>
      <c r="B2227" s="192"/>
      <c r="C2227" s="192"/>
      <c r="D2227" s="192"/>
      <c r="E2227" s="192"/>
      <c r="G2227" t="e">
        <v>#N/A</v>
      </c>
    </row>
    <row r="2228" spans="1:7" ht="25.5">
      <c r="A2228" s="132" t="s">
        <v>448</v>
      </c>
      <c r="B2228" s="135"/>
      <c r="C2228" s="135"/>
      <c r="D2228" s="135"/>
      <c r="E2228" s="136"/>
      <c r="G2228" t="e">
        <v>#N/A</v>
      </c>
    </row>
    <row r="2229" spans="1:7">
      <c r="A2229" s="91" t="s">
        <v>231</v>
      </c>
      <c r="B2229" s="92" t="s">
        <v>163</v>
      </c>
      <c r="C2229" s="92" t="s">
        <v>2</v>
      </c>
      <c r="D2229" s="92" t="s">
        <v>232</v>
      </c>
      <c r="E2229" s="106" t="s">
        <v>233</v>
      </c>
      <c r="G2229" t="e">
        <v>#N/A</v>
      </c>
    </row>
    <row r="2230" spans="1:7">
      <c r="A2230" s="93" t="s">
        <v>525</v>
      </c>
      <c r="B2230" s="94" t="s">
        <v>390</v>
      </c>
      <c r="C2230" s="129">
        <v>1</v>
      </c>
      <c r="D2230" s="96">
        <v>140040</v>
      </c>
      <c r="E2230" s="107">
        <f>ROUND(C2230*D2230,0)</f>
        <v>140040</v>
      </c>
      <c r="G2230" t="e">
        <v>#N/A</v>
      </c>
    </row>
    <row r="2231" spans="1:7">
      <c r="A2231" s="98"/>
      <c r="B2231" s="99">
        <f>+E2231/D2241</f>
        <v>0.69930139770395039</v>
      </c>
      <c r="C2231" s="97"/>
      <c r="D2231" s="98" t="s">
        <v>239</v>
      </c>
      <c r="E2231" s="108">
        <f>SUM(E2230:E2230)</f>
        <v>140040</v>
      </c>
      <c r="G2231" t="e">
        <v>#N/A</v>
      </c>
    </row>
    <row r="2232" spans="1:7">
      <c r="A2232" s="91" t="s">
        <v>240</v>
      </c>
      <c r="B2232" s="92" t="s">
        <v>163</v>
      </c>
      <c r="C2232" s="92" t="s">
        <v>2</v>
      </c>
      <c r="D2232" s="92" t="s">
        <v>232</v>
      </c>
      <c r="E2232" s="106" t="s">
        <v>233</v>
      </c>
      <c r="G2232" t="e">
        <v>#N/A</v>
      </c>
    </row>
    <row r="2233" spans="1:7">
      <c r="A2233" s="93" t="s">
        <v>292</v>
      </c>
      <c r="B2233" s="94" t="s">
        <v>464</v>
      </c>
      <c r="C2233" s="129">
        <v>1</v>
      </c>
      <c r="D2233" s="96">
        <v>42012</v>
      </c>
      <c r="E2233" s="107">
        <f>ROUND(C2233*D2233,0)</f>
        <v>42012</v>
      </c>
      <c r="G2233" t="e">
        <v>#N/A</v>
      </c>
    </row>
    <row r="2234" spans="1:7">
      <c r="A2234" s="98"/>
      <c r="B2234" s="99">
        <f>+E2234/D2241</f>
        <v>0.20979041931118514</v>
      </c>
      <c r="C2234" s="97"/>
      <c r="D2234" s="98" t="s">
        <v>239</v>
      </c>
      <c r="E2234" s="108">
        <f>+E2233</f>
        <v>42012</v>
      </c>
      <c r="G2234" t="e">
        <v>#N/A</v>
      </c>
    </row>
    <row r="2235" spans="1:7">
      <c r="A2235" s="91" t="s">
        <v>248</v>
      </c>
      <c r="B2235" s="92" t="s">
        <v>163</v>
      </c>
      <c r="C2235" s="92" t="s">
        <v>2</v>
      </c>
      <c r="D2235" s="92" t="s">
        <v>232</v>
      </c>
      <c r="E2235" s="106" t="s">
        <v>233</v>
      </c>
      <c r="G2235" t="e">
        <v>#N/A</v>
      </c>
    </row>
    <row r="2236" spans="1:7">
      <c r="A2236" s="93" t="s">
        <v>243</v>
      </c>
      <c r="B2236" s="94" t="s">
        <v>244</v>
      </c>
      <c r="C2236" s="141">
        <v>0.05</v>
      </c>
      <c r="D2236" s="96">
        <v>140040</v>
      </c>
      <c r="E2236" s="107">
        <f>ROUND(C2236*D2236,0)</f>
        <v>7002</v>
      </c>
      <c r="G2236" t="e">
        <v>#N/A</v>
      </c>
    </row>
    <row r="2237" spans="1:7">
      <c r="A2237" s="98"/>
      <c r="B2237" s="99">
        <f>+E2237/D2241</f>
        <v>3.4965069885197521E-2</v>
      </c>
      <c r="C2237" s="97"/>
      <c r="D2237" s="98" t="s">
        <v>239</v>
      </c>
      <c r="E2237" s="108">
        <f>SUM(E2236:E2236)</f>
        <v>7002</v>
      </c>
      <c r="G2237" t="e">
        <v>#N/A</v>
      </c>
    </row>
    <row r="2238" spans="1:7">
      <c r="A2238" s="91" t="s">
        <v>249</v>
      </c>
      <c r="B2238" s="92" t="s">
        <v>163</v>
      </c>
      <c r="C2238" s="92" t="s">
        <v>2</v>
      </c>
      <c r="D2238" s="92" t="s">
        <v>232</v>
      </c>
      <c r="E2238" s="106" t="s">
        <v>233</v>
      </c>
      <c r="G2238" t="e">
        <v>#N/A</v>
      </c>
    </row>
    <row r="2239" spans="1:7">
      <c r="A2239" s="93" t="s">
        <v>247</v>
      </c>
      <c r="B2239" s="94" t="s">
        <v>390</v>
      </c>
      <c r="C2239" s="141">
        <v>0.08</v>
      </c>
      <c r="D2239" s="96">
        <v>140040</v>
      </c>
      <c r="E2239" s="107">
        <f>ROUND(C2239*D2239,0)</f>
        <v>11203</v>
      </c>
      <c r="G2239" t="e">
        <v>#N/A</v>
      </c>
    </row>
    <row r="2240" spans="1:7">
      <c r="A2240" s="98"/>
      <c r="B2240" s="99">
        <f>+E2240/D2241</f>
        <v>5.594311309966693E-2</v>
      </c>
      <c r="C2240" s="97"/>
      <c r="D2240" s="98" t="s">
        <v>239</v>
      </c>
      <c r="E2240" s="108">
        <f>SUM(E2239:E2239)</f>
        <v>11203</v>
      </c>
      <c r="G2240" t="e">
        <v>#N/A</v>
      </c>
    </row>
    <row r="2241" spans="1:7">
      <c r="A2241" s="193" t="s">
        <v>245</v>
      </c>
      <c r="B2241" s="193"/>
      <c r="C2241" s="193"/>
      <c r="D2241" s="194">
        <v>200257</v>
      </c>
      <c r="E2241" s="194"/>
      <c r="G2241" t="e">
        <v>#N/A</v>
      </c>
    </row>
    <row r="2242" spans="1:7">
      <c r="G2242" t="e">
        <v>#N/A</v>
      </c>
    </row>
    <row r="2243" spans="1:7" ht="20.25">
      <c r="A2243" s="183" t="s">
        <v>246</v>
      </c>
      <c r="B2243" s="184"/>
      <c r="C2243" s="184"/>
      <c r="D2243" s="184"/>
      <c r="E2243" s="185"/>
      <c r="G2243" t="e">
        <v>#N/A</v>
      </c>
    </row>
    <row r="2244" spans="1:7">
      <c r="A2244" s="186"/>
      <c r="B2244" s="187"/>
      <c r="C2244" s="188"/>
      <c r="D2244" s="89" t="s">
        <v>229</v>
      </c>
      <c r="E2244" s="104" t="s">
        <v>163</v>
      </c>
      <c r="G2244" t="e">
        <v>#N/A</v>
      </c>
    </row>
    <row r="2245" spans="1:7">
      <c r="A2245" s="190"/>
      <c r="B2245" s="191"/>
      <c r="C2245" s="189"/>
      <c r="D2245" s="90" t="str">
        <f>+G2245</f>
        <v>18.10</v>
      </c>
      <c r="E2245" s="105" t="s">
        <v>163</v>
      </c>
      <c r="G2245" t="s">
        <v>623</v>
      </c>
    </row>
    <row r="2246" spans="1:7" ht="15.75">
      <c r="A2246" s="192" t="s">
        <v>230</v>
      </c>
      <c r="B2246" s="192"/>
      <c r="C2246" s="192"/>
      <c r="D2246" s="192"/>
      <c r="E2246" s="192"/>
      <c r="G2246" t="e">
        <v>#N/A</v>
      </c>
    </row>
    <row r="2247" spans="1:7" ht="25.5">
      <c r="A2247" s="132" t="s">
        <v>452</v>
      </c>
      <c r="B2247" s="135"/>
      <c r="C2247" s="135"/>
      <c r="D2247" s="135"/>
      <c r="E2247" s="136"/>
      <c r="G2247" t="e">
        <v>#N/A</v>
      </c>
    </row>
    <row r="2248" spans="1:7">
      <c r="A2248" s="91" t="s">
        <v>231</v>
      </c>
      <c r="B2248" s="92" t="s">
        <v>163</v>
      </c>
      <c r="C2248" s="92" t="s">
        <v>2</v>
      </c>
      <c r="D2248" s="92" t="s">
        <v>232</v>
      </c>
      <c r="E2248" s="106" t="s">
        <v>233</v>
      </c>
      <c r="G2248" t="e">
        <v>#N/A</v>
      </c>
    </row>
    <row r="2249" spans="1:7">
      <c r="A2249" s="93" t="s">
        <v>524</v>
      </c>
      <c r="B2249" s="94" t="s">
        <v>390</v>
      </c>
      <c r="C2249" s="129">
        <v>1</v>
      </c>
      <c r="D2249" s="96">
        <v>41250</v>
      </c>
      <c r="E2249" s="107">
        <f>ROUND(C2249*D2249,0)</f>
        <v>41250</v>
      </c>
      <c r="G2249" t="e">
        <v>#N/A</v>
      </c>
    </row>
    <row r="2250" spans="1:7">
      <c r="A2250" s="101"/>
      <c r="B2250" s="94"/>
      <c r="C2250" s="129">
        <v>1</v>
      </c>
      <c r="D2250" s="96"/>
      <c r="E2250" s="107">
        <f t="shared" ref="E2250:E2251" si="49">ROUND(C2250*D2250,0)</f>
        <v>0</v>
      </c>
      <c r="G2250" t="e">
        <v>#N/A</v>
      </c>
    </row>
    <row r="2251" spans="1:7">
      <c r="A2251" s="93"/>
      <c r="B2251" s="94"/>
      <c r="C2251" s="129">
        <v>1</v>
      </c>
      <c r="D2251" s="96"/>
      <c r="E2251" s="107">
        <f t="shared" si="49"/>
        <v>0</v>
      </c>
      <c r="G2251" t="e">
        <v>#N/A</v>
      </c>
    </row>
    <row r="2252" spans="1:7">
      <c r="A2252" s="98"/>
      <c r="B2252" s="99">
        <f>+E2252/D2262</f>
        <v>0.71598423966813041</v>
      </c>
      <c r="C2252" s="97"/>
      <c r="D2252" s="98" t="s">
        <v>239</v>
      </c>
      <c r="E2252" s="108">
        <f>SUM(E2249:E2251)</f>
        <v>41250</v>
      </c>
      <c r="G2252" t="e">
        <v>#N/A</v>
      </c>
    </row>
    <row r="2253" spans="1:7">
      <c r="A2253" s="91" t="s">
        <v>240</v>
      </c>
      <c r="B2253" s="92" t="s">
        <v>163</v>
      </c>
      <c r="C2253" s="92" t="s">
        <v>2</v>
      </c>
      <c r="D2253" s="92" t="s">
        <v>232</v>
      </c>
      <c r="E2253" s="106" t="s">
        <v>233</v>
      </c>
      <c r="G2253" t="e">
        <v>#N/A</v>
      </c>
    </row>
    <row r="2254" spans="1:7">
      <c r="A2254" s="93" t="s">
        <v>292</v>
      </c>
      <c r="B2254" s="94" t="s">
        <v>208</v>
      </c>
      <c r="C2254" s="129">
        <v>1</v>
      </c>
      <c r="D2254" s="96">
        <v>11000</v>
      </c>
      <c r="E2254" s="107">
        <f>ROUND(C2254*D2254,0)</f>
        <v>11000</v>
      </c>
      <c r="G2254" t="e">
        <v>#N/A</v>
      </c>
    </row>
    <row r="2255" spans="1:7">
      <c r="A2255" s="98"/>
      <c r="B2255" s="99">
        <f>+E2255/D2262</f>
        <v>0.19092913057816813</v>
      </c>
      <c r="C2255" s="97"/>
      <c r="D2255" s="98" t="s">
        <v>239</v>
      </c>
      <c r="E2255" s="108">
        <f>+E2254</f>
        <v>11000</v>
      </c>
      <c r="G2255" t="e">
        <v>#N/A</v>
      </c>
    </row>
    <row r="2256" spans="1:7">
      <c r="A2256" s="91" t="s">
        <v>248</v>
      </c>
      <c r="B2256" s="92" t="s">
        <v>163</v>
      </c>
      <c r="C2256" s="92" t="s">
        <v>2</v>
      </c>
      <c r="D2256" s="92" t="s">
        <v>232</v>
      </c>
      <c r="E2256" s="106" t="s">
        <v>233</v>
      </c>
      <c r="G2256" t="e">
        <v>#N/A</v>
      </c>
    </row>
    <row r="2257" spans="1:7">
      <c r="A2257" s="93" t="s">
        <v>243</v>
      </c>
      <c r="B2257" s="94" t="s">
        <v>244</v>
      </c>
      <c r="C2257" s="129">
        <v>0.05</v>
      </c>
      <c r="D2257" s="96">
        <v>41250</v>
      </c>
      <c r="E2257" s="107">
        <f>ROUND(C2257*D2257,0)</f>
        <v>2063</v>
      </c>
      <c r="G2257" t="e">
        <v>#N/A</v>
      </c>
    </row>
    <row r="2258" spans="1:7">
      <c r="A2258" s="98"/>
      <c r="B2258" s="99">
        <f>+E2258/D2262</f>
        <v>3.5807890580250988E-2</v>
      </c>
      <c r="C2258" s="97"/>
      <c r="D2258" s="98" t="s">
        <v>239</v>
      </c>
      <c r="E2258" s="108">
        <f>SUM(E2257:E2257)</f>
        <v>2063</v>
      </c>
      <c r="G2258" t="e">
        <v>#N/A</v>
      </c>
    </row>
    <row r="2259" spans="1:7">
      <c r="A2259" s="91" t="s">
        <v>249</v>
      </c>
      <c r="B2259" s="92" t="s">
        <v>163</v>
      </c>
      <c r="C2259" s="92" t="s">
        <v>2</v>
      </c>
      <c r="D2259" s="92" t="s">
        <v>232</v>
      </c>
      <c r="E2259" s="106" t="s">
        <v>233</v>
      </c>
      <c r="G2259" t="e">
        <v>#N/A</v>
      </c>
    </row>
    <row r="2260" spans="1:7">
      <c r="A2260" s="93" t="s">
        <v>247</v>
      </c>
      <c r="B2260" s="94" t="s">
        <v>390</v>
      </c>
      <c r="C2260" s="129">
        <v>0.08</v>
      </c>
      <c r="D2260" s="96">
        <v>41250</v>
      </c>
      <c r="E2260" s="107">
        <f>ROUND(C2260*D2260,0)</f>
        <v>3300</v>
      </c>
      <c r="G2260" t="e">
        <v>#N/A</v>
      </c>
    </row>
    <row r="2261" spans="1:7">
      <c r="A2261" s="98"/>
      <c r="B2261" s="99">
        <f>+E2261/D2262</f>
        <v>5.7278739173450437E-2</v>
      </c>
      <c r="C2261" s="97"/>
      <c r="D2261" s="98" t="s">
        <v>239</v>
      </c>
      <c r="E2261" s="108">
        <f>SUM(E2260:E2260)</f>
        <v>3300</v>
      </c>
      <c r="G2261" t="e">
        <v>#N/A</v>
      </c>
    </row>
    <row r="2262" spans="1:7">
      <c r="A2262" s="193" t="s">
        <v>245</v>
      </c>
      <c r="B2262" s="193"/>
      <c r="C2262" s="193"/>
      <c r="D2262" s="194">
        <v>57613</v>
      </c>
      <c r="E2262" s="194"/>
      <c r="G2262" t="e">
        <v>#N/A</v>
      </c>
    </row>
    <row r="2263" spans="1:7">
      <c r="G2263" t="e">
        <v>#N/A</v>
      </c>
    </row>
    <row r="2264" spans="1:7" ht="20.25">
      <c r="A2264" s="183" t="s">
        <v>246</v>
      </c>
      <c r="B2264" s="184"/>
      <c r="C2264" s="184"/>
      <c r="D2264" s="184"/>
      <c r="E2264" s="185"/>
      <c r="G2264" t="e">
        <v>#N/A</v>
      </c>
    </row>
    <row r="2265" spans="1:7">
      <c r="A2265" s="186"/>
      <c r="B2265" s="187"/>
      <c r="C2265" s="188"/>
      <c r="D2265" s="89" t="s">
        <v>229</v>
      </c>
      <c r="E2265" s="104" t="s">
        <v>163</v>
      </c>
      <c r="G2265" t="e">
        <v>#N/A</v>
      </c>
    </row>
    <row r="2266" spans="1:7">
      <c r="A2266" s="190"/>
      <c r="B2266" s="191"/>
      <c r="C2266" s="189"/>
      <c r="D2266" s="90" t="str">
        <f>+G2266</f>
        <v>18.11</v>
      </c>
      <c r="E2266" s="105" t="s">
        <v>163</v>
      </c>
      <c r="G2266" t="s">
        <v>624</v>
      </c>
    </row>
    <row r="2267" spans="1:7" ht="15.75">
      <c r="A2267" s="192" t="s">
        <v>230</v>
      </c>
      <c r="B2267" s="192"/>
      <c r="C2267" s="192"/>
      <c r="D2267" s="192"/>
      <c r="E2267" s="192"/>
      <c r="G2267" t="e">
        <v>#N/A</v>
      </c>
    </row>
    <row r="2268" spans="1:7" ht="25.5">
      <c r="A2268" s="132" t="s">
        <v>450</v>
      </c>
      <c r="B2268" s="135"/>
      <c r="C2268" s="135"/>
      <c r="D2268" s="135"/>
      <c r="E2268" s="136"/>
      <c r="G2268" t="e">
        <v>#N/A</v>
      </c>
    </row>
    <row r="2269" spans="1:7">
      <c r="A2269" s="91" t="s">
        <v>231</v>
      </c>
      <c r="B2269" s="92" t="s">
        <v>163</v>
      </c>
      <c r="C2269" s="92" t="s">
        <v>2</v>
      </c>
      <c r="D2269" s="92" t="s">
        <v>232</v>
      </c>
      <c r="E2269" s="106" t="s">
        <v>233</v>
      </c>
      <c r="G2269" t="e">
        <v>#N/A</v>
      </c>
    </row>
    <row r="2270" spans="1:7" ht="25.5">
      <c r="A2270" s="93" t="s">
        <v>526</v>
      </c>
      <c r="B2270" s="94" t="s">
        <v>464</v>
      </c>
      <c r="C2270" s="129">
        <v>1</v>
      </c>
      <c r="D2270" s="96">
        <v>12950</v>
      </c>
      <c r="E2270" s="107">
        <f>ROUND(C2270*D2270,0)</f>
        <v>12950</v>
      </c>
      <c r="G2270" t="e">
        <v>#N/A</v>
      </c>
    </row>
    <row r="2271" spans="1:7">
      <c r="A2271" s="98"/>
      <c r="B2271" s="99">
        <f>+E2271/D2281</f>
        <v>0.64159730479587795</v>
      </c>
      <c r="C2271" s="97"/>
      <c r="D2271" s="98" t="s">
        <v>239</v>
      </c>
      <c r="E2271" s="108">
        <f>SUM(E2270:E2270)</f>
        <v>12950</v>
      </c>
      <c r="G2271" t="e">
        <v>#N/A</v>
      </c>
    </row>
    <row r="2272" spans="1:7">
      <c r="A2272" s="91" t="s">
        <v>240</v>
      </c>
      <c r="B2272" s="92" t="s">
        <v>163</v>
      </c>
      <c r="C2272" s="92" t="s">
        <v>2</v>
      </c>
      <c r="D2272" s="92" t="s">
        <v>232</v>
      </c>
      <c r="E2272" s="106" t="s">
        <v>233</v>
      </c>
      <c r="G2272" t="e">
        <v>#N/A</v>
      </c>
    </row>
    <row r="2273" spans="1:7">
      <c r="A2273" s="93" t="s">
        <v>292</v>
      </c>
      <c r="B2273" s="94" t="s">
        <v>464</v>
      </c>
      <c r="C2273" s="129">
        <v>1</v>
      </c>
      <c r="D2273" s="96">
        <v>5550</v>
      </c>
      <c r="E2273" s="107">
        <f>ROUND(C2273*D2273,0)</f>
        <v>5550</v>
      </c>
      <c r="G2273" t="e">
        <v>#N/A</v>
      </c>
    </row>
    <row r="2274" spans="1:7">
      <c r="A2274" s="98"/>
      <c r="B2274" s="99">
        <f>+E2274/D2281</f>
        <v>0.2749702734839477</v>
      </c>
      <c r="C2274" s="97"/>
      <c r="D2274" s="98" t="s">
        <v>239</v>
      </c>
      <c r="E2274" s="108">
        <f>+E2273</f>
        <v>5550</v>
      </c>
      <c r="G2274" t="e">
        <v>#N/A</v>
      </c>
    </row>
    <row r="2275" spans="1:7">
      <c r="A2275" s="91" t="s">
        <v>248</v>
      </c>
      <c r="B2275" s="92" t="s">
        <v>163</v>
      </c>
      <c r="C2275" s="92" t="s">
        <v>2</v>
      </c>
      <c r="D2275" s="92" t="s">
        <v>232</v>
      </c>
      <c r="E2275" s="106" t="s">
        <v>233</v>
      </c>
      <c r="G2275" t="e">
        <v>#N/A</v>
      </c>
    </row>
    <row r="2276" spans="1:7">
      <c r="A2276" s="93" t="s">
        <v>243</v>
      </c>
      <c r="B2276" s="94" t="s">
        <v>244</v>
      </c>
      <c r="C2276" s="129">
        <v>0.05</v>
      </c>
      <c r="D2276" s="96">
        <v>12950</v>
      </c>
      <c r="E2276" s="107">
        <f>ROUND(C2276*D2276,0)</f>
        <v>648</v>
      </c>
      <c r="G2276" t="e">
        <v>#N/A</v>
      </c>
    </row>
    <row r="2277" spans="1:7">
      <c r="A2277" s="98"/>
      <c r="B2277" s="99">
        <f>+E2277/D2281</f>
        <v>3.2104637336504163E-2</v>
      </c>
      <c r="C2277" s="97"/>
      <c r="D2277" s="98" t="s">
        <v>239</v>
      </c>
      <c r="E2277" s="108">
        <f>SUM(E2276:E2276)</f>
        <v>648</v>
      </c>
      <c r="G2277" t="e">
        <v>#N/A</v>
      </c>
    </row>
    <row r="2278" spans="1:7">
      <c r="A2278" s="91" t="s">
        <v>249</v>
      </c>
      <c r="B2278" s="92" t="s">
        <v>163</v>
      </c>
      <c r="C2278" s="92" t="s">
        <v>2</v>
      </c>
      <c r="D2278" s="92" t="s">
        <v>232</v>
      </c>
      <c r="E2278" s="106" t="s">
        <v>233</v>
      </c>
      <c r="G2278" t="e">
        <v>#N/A</v>
      </c>
    </row>
    <row r="2279" spans="1:7">
      <c r="A2279" s="93" t="s">
        <v>247</v>
      </c>
      <c r="B2279" s="94" t="s">
        <v>390</v>
      </c>
      <c r="C2279" s="129">
        <v>0.08</v>
      </c>
      <c r="D2279" s="96">
        <v>12950</v>
      </c>
      <c r="E2279" s="107">
        <f>ROUND(C2279*D2279,0)</f>
        <v>1036</v>
      </c>
      <c r="G2279" t="e">
        <v>#N/A</v>
      </c>
    </row>
    <row r="2280" spans="1:7">
      <c r="A2280" s="98"/>
      <c r="B2280" s="99">
        <f>+E2280/D2281</f>
        <v>5.1327784383670236E-2</v>
      </c>
      <c r="C2280" s="97"/>
      <c r="D2280" s="98" t="s">
        <v>239</v>
      </c>
      <c r="E2280" s="108">
        <f>SUM(E2279:E2279)</f>
        <v>1036</v>
      </c>
      <c r="G2280" t="e">
        <v>#N/A</v>
      </c>
    </row>
    <row r="2281" spans="1:7">
      <c r="A2281" s="193" t="s">
        <v>245</v>
      </c>
      <c r="B2281" s="193"/>
      <c r="C2281" s="193"/>
      <c r="D2281" s="194">
        <v>20184</v>
      </c>
      <c r="E2281" s="194"/>
      <c r="G2281" t="e">
        <v>#N/A</v>
      </c>
    </row>
    <row r="2282" spans="1:7">
      <c r="G2282" t="e">
        <v>#N/A</v>
      </c>
    </row>
    <row r="2283" spans="1:7" ht="20.25">
      <c r="A2283" s="183" t="s">
        <v>246</v>
      </c>
      <c r="B2283" s="184"/>
      <c r="C2283" s="184"/>
      <c r="D2283" s="184"/>
      <c r="E2283" s="185"/>
      <c r="G2283" t="e">
        <v>#N/A</v>
      </c>
    </row>
    <row r="2284" spans="1:7">
      <c r="A2284" s="186"/>
      <c r="B2284" s="187"/>
      <c r="C2284" s="188"/>
      <c r="D2284" s="89" t="s">
        <v>229</v>
      </c>
      <c r="E2284" s="104" t="s">
        <v>163</v>
      </c>
      <c r="G2284" t="e">
        <v>#N/A</v>
      </c>
    </row>
    <row r="2285" spans="1:7">
      <c r="A2285" s="190"/>
      <c r="B2285" s="191"/>
      <c r="C2285" s="189"/>
      <c r="D2285" s="90" t="str">
        <f>+G2285</f>
        <v>18.12</v>
      </c>
      <c r="E2285" s="105" t="s">
        <v>163</v>
      </c>
      <c r="G2285" t="s">
        <v>625</v>
      </c>
    </row>
    <row r="2286" spans="1:7" ht="15.75">
      <c r="A2286" s="192" t="s">
        <v>230</v>
      </c>
      <c r="B2286" s="192"/>
      <c r="C2286" s="192"/>
      <c r="D2286" s="192"/>
      <c r="E2286" s="192"/>
      <c r="G2286" t="e">
        <v>#N/A</v>
      </c>
    </row>
    <row r="2287" spans="1:7" ht="25.5">
      <c r="A2287" s="132" t="s">
        <v>451</v>
      </c>
      <c r="B2287" s="135"/>
      <c r="C2287" s="135"/>
      <c r="D2287" s="135"/>
      <c r="E2287" s="136"/>
      <c r="G2287" t="e">
        <v>#N/A</v>
      </c>
    </row>
    <row r="2288" spans="1:7">
      <c r="A2288" s="91" t="s">
        <v>231</v>
      </c>
      <c r="B2288" s="92" t="s">
        <v>163</v>
      </c>
      <c r="C2288" s="92" t="s">
        <v>2</v>
      </c>
      <c r="D2288" s="92" t="s">
        <v>232</v>
      </c>
      <c r="E2288" s="106" t="s">
        <v>233</v>
      </c>
      <c r="G2288" t="e">
        <v>#N/A</v>
      </c>
    </row>
    <row r="2289" spans="1:7">
      <c r="A2289" s="93" t="s">
        <v>527</v>
      </c>
      <c r="B2289" s="94" t="s">
        <v>390</v>
      </c>
      <c r="C2289" s="129">
        <v>1</v>
      </c>
      <c r="D2289" s="96">
        <v>63200</v>
      </c>
      <c r="E2289" s="107">
        <f>ROUND(C2289*D2289,0)</f>
        <v>63200</v>
      </c>
      <c r="G2289" t="e">
        <v>#N/A</v>
      </c>
    </row>
    <row r="2290" spans="1:7">
      <c r="A2290" s="98"/>
      <c r="B2290" s="99">
        <f>+E2290/D2300</f>
        <v>0.79681274900398402</v>
      </c>
      <c r="C2290" s="97"/>
      <c r="D2290" s="98" t="s">
        <v>239</v>
      </c>
      <c r="E2290" s="108">
        <f>SUM(E2289:E2289)</f>
        <v>63200</v>
      </c>
      <c r="G2290" t="e">
        <v>#N/A</v>
      </c>
    </row>
    <row r="2291" spans="1:7">
      <c r="A2291" s="91" t="s">
        <v>240</v>
      </c>
      <c r="B2291" s="92" t="s">
        <v>163</v>
      </c>
      <c r="C2291" s="92" t="s">
        <v>2</v>
      </c>
      <c r="D2291" s="92" t="s">
        <v>232</v>
      </c>
      <c r="E2291" s="106" t="s">
        <v>233</v>
      </c>
      <c r="G2291" t="e">
        <v>#N/A</v>
      </c>
    </row>
    <row r="2292" spans="1:7">
      <c r="A2292" s="93" t="s">
        <v>292</v>
      </c>
      <c r="B2292" s="94" t="s">
        <v>528</v>
      </c>
      <c r="C2292" s="129">
        <v>1</v>
      </c>
      <c r="D2292" s="96">
        <v>7900</v>
      </c>
      <c r="E2292" s="107">
        <f>ROUND(C2292*D2292,0)</f>
        <v>7900</v>
      </c>
      <c r="G2292" t="e">
        <v>#N/A</v>
      </c>
    </row>
    <row r="2293" spans="1:7">
      <c r="A2293" s="98"/>
      <c r="B2293" s="99">
        <f>+E2293/D2300</f>
        <v>9.9601593625498003E-2</v>
      </c>
      <c r="C2293" s="97"/>
      <c r="D2293" s="98" t="s">
        <v>239</v>
      </c>
      <c r="E2293" s="108">
        <f>+E2292</f>
        <v>7900</v>
      </c>
      <c r="G2293" t="e">
        <v>#N/A</v>
      </c>
    </row>
    <row r="2294" spans="1:7">
      <c r="A2294" s="91" t="s">
        <v>248</v>
      </c>
      <c r="B2294" s="92" t="s">
        <v>163</v>
      </c>
      <c r="C2294" s="92" t="s">
        <v>2</v>
      </c>
      <c r="D2294" s="92" t="s">
        <v>232</v>
      </c>
      <c r="E2294" s="106" t="s">
        <v>233</v>
      </c>
      <c r="G2294" t="e">
        <v>#N/A</v>
      </c>
    </row>
    <row r="2295" spans="1:7">
      <c r="A2295" s="93" t="s">
        <v>243</v>
      </c>
      <c r="B2295" s="94" t="s">
        <v>244</v>
      </c>
      <c r="C2295" s="139">
        <v>0.05</v>
      </c>
      <c r="D2295" s="96">
        <v>63200</v>
      </c>
      <c r="E2295" s="107">
        <f>ROUND(C2295*D2295,0)</f>
        <v>3160</v>
      </c>
      <c r="G2295" t="e">
        <v>#N/A</v>
      </c>
    </row>
    <row r="2296" spans="1:7">
      <c r="A2296" s="98"/>
      <c r="B2296" s="99">
        <f>+E2296/D2300</f>
        <v>3.9840637450199202E-2</v>
      </c>
      <c r="C2296" s="97"/>
      <c r="D2296" s="98" t="s">
        <v>239</v>
      </c>
      <c r="E2296" s="108">
        <f>SUM(E2295:E2295)</f>
        <v>3160</v>
      </c>
      <c r="G2296" t="e">
        <v>#N/A</v>
      </c>
    </row>
    <row r="2297" spans="1:7">
      <c r="A2297" s="91" t="s">
        <v>249</v>
      </c>
      <c r="B2297" s="92" t="s">
        <v>163</v>
      </c>
      <c r="C2297" s="92" t="s">
        <v>2</v>
      </c>
      <c r="D2297" s="92" t="s">
        <v>232</v>
      </c>
      <c r="E2297" s="106" t="s">
        <v>233</v>
      </c>
      <c r="G2297" t="e">
        <v>#N/A</v>
      </c>
    </row>
    <row r="2298" spans="1:7">
      <c r="A2298" s="93" t="s">
        <v>247</v>
      </c>
      <c r="B2298" s="94" t="s">
        <v>390</v>
      </c>
      <c r="C2298" s="139">
        <v>0.08</v>
      </c>
      <c r="D2298" s="96">
        <v>63200</v>
      </c>
      <c r="E2298" s="107">
        <f>ROUND(C2298*D2298,0)</f>
        <v>5056</v>
      </c>
      <c r="G2298" t="e">
        <v>#N/A</v>
      </c>
    </row>
    <row r="2299" spans="1:7">
      <c r="A2299" s="98"/>
      <c r="B2299" s="99">
        <f>+E2299/D2300</f>
        <v>6.3745019920318724E-2</v>
      </c>
      <c r="C2299" s="97"/>
      <c r="D2299" s="98" t="s">
        <v>239</v>
      </c>
      <c r="E2299" s="108">
        <f>SUM(E2298:E2298)</f>
        <v>5056</v>
      </c>
      <c r="G2299" t="e">
        <v>#N/A</v>
      </c>
    </row>
    <row r="2300" spans="1:7">
      <c r="A2300" s="193" t="s">
        <v>245</v>
      </c>
      <c r="B2300" s="193"/>
      <c r="C2300" s="193"/>
      <c r="D2300" s="194">
        <v>79316</v>
      </c>
      <c r="E2300" s="194"/>
      <c r="G2300" t="e">
        <v>#N/A</v>
      </c>
    </row>
    <row r="2301" spans="1:7">
      <c r="G2301" t="e">
        <v>#N/A</v>
      </c>
    </row>
    <row r="2302" spans="1:7" ht="20.25">
      <c r="A2302" s="183" t="s">
        <v>246</v>
      </c>
      <c r="B2302" s="184"/>
      <c r="C2302" s="184"/>
      <c r="D2302" s="184"/>
      <c r="E2302" s="185"/>
      <c r="G2302" t="e">
        <v>#N/A</v>
      </c>
    </row>
    <row r="2303" spans="1:7">
      <c r="A2303" s="186"/>
      <c r="B2303" s="187"/>
      <c r="C2303" s="188"/>
      <c r="D2303" s="89" t="s">
        <v>229</v>
      </c>
      <c r="E2303" s="104" t="s">
        <v>163</v>
      </c>
      <c r="G2303" t="e">
        <v>#N/A</v>
      </c>
    </row>
    <row r="2304" spans="1:7">
      <c r="A2304" s="190"/>
      <c r="B2304" s="191"/>
      <c r="C2304" s="189"/>
      <c r="D2304" s="90" t="str">
        <f>+G2304</f>
        <v>18.13</v>
      </c>
      <c r="E2304" s="105" t="s">
        <v>163</v>
      </c>
      <c r="G2304" t="s">
        <v>626</v>
      </c>
    </row>
    <row r="2305" spans="1:7" ht="15.75">
      <c r="A2305" s="192" t="s">
        <v>230</v>
      </c>
      <c r="B2305" s="192"/>
      <c r="C2305" s="192"/>
      <c r="D2305" s="192"/>
      <c r="E2305" s="192"/>
      <c r="G2305" t="e">
        <v>#N/A</v>
      </c>
    </row>
    <row r="2306" spans="1:7" ht="25.5">
      <c r="A2306" s="132" t="s">
        <v>453</v>
      </c>
      <c r="B2306" s="135"/>
      <c r="C2306" s="135"/>
      <c r="D2306" s="135"/>
      <c r="E2306" s="136"/>
      <c r="G2306" t="e">
        <v>#N/A</v>
      </c>
    </row>
    <row r="2307" spans="1:7">
      <c r="A2307" s="91" t="s">
        <v>231</v>
      </c>
      <c r="B2307" s="92" t="s">
        <v>163</v>
      </c>
      <c r="C2307" s="92" t="s">
        <v>2</v>
      </c>
      <c r="D2307" s="92" t="s">
        <v>232</v>
      </c>
      <c r="E2307" s="106" t="s">
        <v>233</v>
      </c>
      <c r="G2307" t="e">
        <v>#N/A</v>
      </c>
    </row>
    <row r="2308" spans="1:7">
      <c r="A2308" s="93" t="s">
        <v>529</v>
      </c>
      <c r="B2308" s="94" t="s">
        <v>390</v>
      </c>
      <c r="C2308" s="129">
        <v>1</v>
      </c>
      <c r="D2308" s="96">
        <v>595</v>
      </c>
      <c r="E2308" s="107">
        <f>ROUND(C2308*D2308,0)</f>
        <v>595</v>
      </c>
      <c r="G2308" t="e">
        <v>#N/A</v>
      </c>
    </row>
    <row r="2309" spans="1:7">
      <c r="A2309" s="98"/>
      <c r="B2309" s="99">
        <f>+E2309/D2319</f>
        <v>0.6581858407079646</v>
      </c>
      <c r="C2309" s="97"/>
      <c r="D2309" s="98" t="s">
        <v>239</v>
      </c>
      <c r="E2309" s="108">
        <f>SUM(E2308:E2308)</f>
        <v>595</v>
      </c>
      <c r="G2309" t="e">
        <v>#N/A</v>
      </c>
    </row>
    <row r="2310" spans="1:7">
      <c r="A2310" s="91" t="s">
        <v>240</v>
      </c>
      <c r="B2310" s="92" t="s">
        <v>163</v>
      </c>
      <c r="C2310" s="92" t="s">
        <v>2</v>
      </c>
      <c r="D2310" s="92" t="s">
        <v>232</v>
      </c>
      <c r="E2310" s="106" t="s">
        <v>233</v>
      </c>
      <c r="G2310" t="e">
        <v>#N/A</v>
      </c>
    </row>
    <row r="2311" spans="1:7">
      <c r="A2311" s="93" t="s">
        <v>292</v>
      </c>
      <c r="B2311" s="94" t="s">
        <v>464</v>
      </c>
      <c r="C2311" s="129">
        <v>1</v>
      </c>
      <c r="D2311" s="96">
        <v>255</v>
      </c>
      <c r="E2311" s="107">
        <f>ROUND(C2311*D2311,0)</f>
        <v>255</v>
      </c>
      <c r="G2311" t="e">
        <v>#N/A</v>
      </c>
    </row>
    <row r="2312" spans="1:7">
      <c r="A2312" s="98"/>
      <c r="B2312" s="99">
        <f>+E2312/D2319</f>
        <v>0.28207964601769914</v>
      </c>
      <c r="C2312" s="97"/>
      <c r="D2312" s="98" t="s">
        <v>239</v>
      </c>
      <c r="E2312" s="108">
        <f>+E2311</f>
        <v>255</v>
      </c>
      <c r="G2312" t="e">
        <v>#N/A</v>
      </c>
    </row>
    <row r="2313" spans="1:7">
      <c r="A2313" s="91" t="s">
        <v>248</v>
      </c>
      <c r="B2313" s="92" t="s">
        <v>163</v>
      </c>
      <c r="C2313" s="92" t="s">
        <v>2</v>
      </c>
      <c r="D2313" s="92" t="s">
        <v>232</v>
      </c>
      <c r="E2313" s="106" t="s">
        <v>233</v>
      </c>
      <c r="G2313" t="e">
        <v>#N/A</v>
      </c>
    </row>
    <row r="2314" spans="1:7">
      <c r="A2314" s="93" t="s">
        <v>243</v>
      </c>
      <c r="B2314" s="94" t="s">
        <v>244</v>
      </c>
      <c r="C2314" s="129">
        <v>0.05</v>
      </c>
      <c r="D2314" s="96">
        <v>595</v>
      </c>
      <c r="E2314" s="107">
        <f>ROUND(C2314*D2314,0)</f>
        <v>30</v>
      </c>
      <c r="G2314" t="e">
        <v>#N/A</v>
      </c>
    </row>
    <row r="2315" spans="1:7">
      <c r="A2315" s="98"/>
      <c r="B2315" s="99">
        <f>+E2315/D2319</f>
        <v>3.3185840707964605E-2</v>
      </c>
      <c r="C2315" s="97"/>
      <c r="D2315" s="98" t="s">
        <v>239</v>
      </c>
      <c r="E2315" s="108">
        <f>SUM(E2314:E2314)</f>
        <v>30</v>
      </c>
      <c r="G2315" t="e">
        <v>#N/A</v>
      </c>
    </row>
    <row r="2316" spans="1:7">
      <c r="A2316" s="91" t="s">
        <v>249</v>
      </c>
      <c r="B2316" s="92" t="s">
        <v>163</v>
      </c>
      <c r="C2316" s="92" t="s">
        <v>2</v>
      </c>
      <c r="D2316" s="92" t="s">
        <v>232</v>
      </c>
      <c r="E2316" s="106" t="s">
        <v>233</v>
      </c>
      <c r="G2316" t="e">
        <v>#N/A</v>
      </c>
    </row>
    <row r="2317" spans="1:7">
      <c r="A2317" s="93" t="s">
        <v>247</v>
      </c>
      <c r="B2317" s="94" t="s">
        <v>390</v>
      </c>
      <c r="C2317" s="129">
        <v>0.04</v>
      </c>
      <c r="D2317" s="96">
        <v>595</v>
      </c>
      <c r="E2317" s="107">
        <f>ROUND(C2317*D2317,0)</f>
        <v>24</v>
      </c>
      <c r="G2317" t="e">
        <v>#N/A</v>
      </c>
    </row>
    <row r="2318" spans="1:7">
      <c r="A2318" s="98"/>
      <c r="B2318" s="99">
        <f>+E2318/D2319</f>
        <v>2.6548672566371681E-2</v>
      </c>
      <c r="C2318" s="97"/>
      <c r="D2318" s="98" t="s">
        <v>239</v>
      </c>
      <c r="E2318" s="108">
        <f>SUM(E2317:E2317)</f>
        <v>24</v>
      </c>
      <c r="G2318" t="e">
        <v>#N/A</v>
      </c>
    </row>
    <row r="2319" spans="1:7">
      <c r="A2319" s="193" t="s">
        <v>245</v>
      </c>
      <c r="B2319" s="193"/>
      <c r="C2319" s="193"/>
      <c r="D2319" s="194">
        <v>904</v>
      </c>
      <c r="E2319" s="194"/>
      <c r="G2319" t="e">
        <v>#N/A</v>
      </c>
    </row>
    <row r="2320" spans="1:7">
      <c r="G2320" t="e">
        <v>#N/A</v>
      </c>
    </row>
    <row r="2321" spans="1:7" ht="20.25">
      <c r="A2321" s="183" t="s">
        <v>246</v>
      </c>
      <c r="B2321" s="184"/>
      <c r="C2321" s="184"/>
      <c r="D2321" s="184"/>
      <c r="E2321" s="185"/>
      <c r="G2321" t="e">
        <v>#N/A</v>
      </c>
    </row>
    <row r="2322" spans="1:7">
      <c r="A2322" s="186"/>
      <c r="B2322" s="187"/>
      <c r="C2322" s="188"/>
      <c r="D2322" s="89" t="s">
        <v>229</v>
      </c>
      <c r="E2322" s="104" t="s">
        <v>163</v>
      </c>
      <c r="G2322" t="e">
        <v>#N/A</v>
      </c>
    </row>
    <row r="2323" spans="1:7">
      <c r="A2323" s="190"/>
      <c r="B2323" s="191"/>
      <c r="C2323" s="189"/>
      <c r="D2323" s="90" t="str">
        <f>+G2323</f>
        <v>19.1</v>
      </c>
      <c r="E2323" s="105" t="s">
        <v>163</v>
      </c>
      <c r="G2323" t="s">
        <v>627</v>
      </c>
    </row>
    <row r="2324" spans="1:7" ht="15.75">
      <c r="A2324" s="192" t="s">
        <v>230</v>
      </c>
      <c r="B2324" s="192"/>
      <c r="C2324" s="192"/>
      <c r="D2324" s="192"/>
      <c r="E2324" s="192"/>
      <c r="G2324" t="e">
        <v>#N/A</v>
      </c>
    </row>
    <row r="2325" spans="1:7" ht="38.25">
      <c r="A2325" s="132" t="s">
        <v>416</v>
      </c>
      <c r="B2325" s="135"/>
      <c r="C2325" s="135"/>
      <c r="D2325" s="135"/>
      <c r="E2325" s="136"/>
      <c r="G2325" t="e">
        <v>#N/A</v>
      </c>
    </row>
    <row r="2326" spans="1:7">
      <c r="A2326" s="91" t="s">
        <v>231</v>
      </c>
      <c r="B2326" s="92" t="s">
        <v>163</v>
      </c>
      <c r="C2326" s="92" t="s">
        <v>2</v>
      </c>
      <c r="D2326" s="92" t="s">
        <v>232</v>
      </c>
      <c r="E2326" s="106" t="s">
        <v>233</v>
      </c>
      <c r="G2326" t="e">
        <v>#N/A</v>
      </c>
    </row>
    <row r="2327" spans="1:7">
      <c r="A2327" s="93" t="s">
        <v>530</v>
      </c>
      <c r="B2327" s="94" t="s">
        <v>163</v>
      </c>
      <c r="C2327" s="129">
        <v>1</v>
      </c>
      <c r="D2327" s="96">
        <v>18500</v>
      </c>
      <c r="E2327" s="107">
        <f t="shared" ref="E2327:E2331" si="50">ROUND(C2327*D2327,0)</f>
        <v>18500</v>
      </c>
      <c r="G2327" t="e">
        <v>#N/A</v>
      </c>
    </row>
    <row r="2328" spans="1:7">
      <c r="A2328" s="93" t="s">
        <v>531</v>
      </c>
      <c r="B2328" s="94" t="s">
        <v>464</v>
      </c>
      <c r="C2328" s="129">
        <v>4</v>
      </c>
      <c r="D2328" s="96">
        <v>7280</v>
      </c>
      <c r="E2328" s="107">
        <f t="shared" si="50"/>
        <v>29120</v>
      </c>
      <c r="G2328" t="e">
        <v>#N/A</v>
      </c>
    </row>
    <row r="2329" spans="1:7">
      <c r="A2329" s="93" t="s">
        <v>533</v>
      </c>
      <c r="B2329" s="94" t="s">
        <v>163</v>
      </c>
      <c r="C2329" s="129">
        <v>1</v>
      </c>
      <c r="D2329" s="96">
        <v>12500</v>
      </c>
      <c r="E2329" s="107">
        <f>ROUND(C2329*D2329,0)</f>
        <v>12500</v>
      </c>
      <c r="G2329" t="e">
        <v>#N/A</v>
      </c>
    </row>
    <row r="2330" spans="1:7">
      <c r="A2330" s="93" t="s">
        <v>532</v>
      </c>
      <c r="B2330" s="94" t="s">
        <v>464</v>
      </c>
      <c r="C2330" s="129">
        <v>4</v>
      </c>
      <c r="D2330" s="96">
        <v>17589</v>
      </c>
      <c r="E2330" s="107">
        <f>ROUND(C2330*D2330,0)</f>
        <v>70356</v>
      </c>
      <c r="G2330" t="e">
        <v>#N/A</v>
      </c>
    </row>
    <row r="2331" spans="1:7">
      <c r="A2331" s="93" t="s">
        <v>480</v>
      </c>
      <c r="B2331" s="94" t="s">
        <v>390</v>
      </c>
      <c r="C2331" s="129">
        <v>1</v>
      </c>
      <c r="D2331" s="96">
        <v>8500</v>
      </c>
      <c r="E2331" s="107">
        <f t="shared" si="50"/>
        <v>8500</v>
      </c>
      <c r="G2331" t="e">
        <v>#N/A</v>
      </c>
    </row>
    <row r="2332" spans="1:7">
      <c r="A2332" s="98"/>
      <c r="B2332" s="99">
        <f>+E2332/D2342</f>
        <v>0.79772694658898491</v>
      </c>
      <c r="C2332" s="97"/>
      <c r="D2332" s="98" t="s">
        <v>239</v>
      </c>
      <c r="E2332" s="108">
        <f>SUM(E2327:E2331)</f>
        <v>138976</v>
      </c>
      <c r="G2332" t="e">
        <v>#N/A</v>
      </c>
    </row>
    <row r="2333" spans="1:7">
      <c r="A2333" s="91" t="s">
        <v>240</v>
      </c>
      <c r="B2333" s="92" t="s">
        <v>163</v>
      </c>
      <c r="C2333" s="92" t="s">
        <v>2</v>
      </c>
      <c r="D2333" s="92" t="s">
        <v>232</v>
      </c>
      <c r="E2333" s="106" t="s">
        <v>233</v>
      </c>
      <c r="G2333" t="e">
        <v>#N/A</v>
      </c>
    </row>
    <row r="2334" spans="1:7">
      <c r="A2334" s="93" t="s">
        <v>292</v>
      </c>
      <c r="B2334" s="94" t="s">
        <v>390</v>
      </c>
      <c r="C2334" s="129">
        <v>1</v>
      </c>
      <c r="D2334" s="96">
        <v>26900</v>
      </c>
      <c r="E2334" s="107">
        <f>ROUND(C2334*D2334,0)</f>
        <v>26900</v>
      </c>
      <c r="G2334" t="e">
        <v>#N/A</v>
      </c>
    </row>
    <row r="2335" spans="1:7">
      <c r="A2335" s="98"/>
      <c r="B2335" s="99">
        <f>+E2335/D2342</f>
        <v>0.15440691100077492</v>
      </c>
      <c r="C2335" s="97"/>
      <c r="D2335" s="98" t="s">
        <v>239</v>
      </c>
      <c r="E2335" s="108">
        <f>+E2334</f>
        <v>26900</v>
      </c>
      <c r="G2335" t="e">
        <v>#N/A</v>
      </c>
    </row>
    <row r="2336" spans="1:7">
      <c r="A2336" s="91" t="s">
        <v>248</v>
      </c>
      <c r="B2336" s="92" t="s">
        <v>163</v>
      </c>
      <c r="C2336" s="92" t="s">
        <v>2</v>
      </c>
      <c r="D2336" s="92" t="s">
        <v>232</v>
      </c>
      <c r="E2336" s="106" t="s">
        <v>233</v>
      </c>
      <c r="G2336" t="e">
        <v>#N/A</v>
      </c>
    </row>
    <row r="2337" spans="1:7">
      <c r="A2337" s="93" t="s">
        <v>243</v>
      </c>
      <c r="B2337" s="94" t="s">
        <v>244</v>
      </c>
      <c r="C2337" s="141">
        <v>0.05</v>
      </c>
      <c r="D2337" s="96">
        <v>138976</v>
      </c>
      <c r="E2337" s="107">
        <f>ROUND(C2337*D2337,0)</f>
        <v>6949</v>
      </c>
      <c r="G2337" t="e">
        <v>#N/A</v>
      </c>
    </row>
    <row r="2338" spans="1:7">
      <c r="A2338" s="98"/>
      <c r="B2338" s="99">
        <f>+E2338/D2342</f>
        <v>3.9887495336222482E-2</v>
      </c>
      <c r="C2338" s="97"/>
      <c r="D2338" s="98" t="s">
        <v>239</v>
      </c>
      <c r="E2338" s="108">
        <f>SUM(E2337:E2337)</f>
        <v>6949</v>
      </c>
      <c r="G2338" t="e">
        <v>#N/A</v>
      </c>
    </row>
    <row r="2339" spans="1:7">
      <c r="A2339" s="91" t="s">
        <v>249</v>
      </c>
      <c r="B2339" s="92" t="s">
        <v>163</v>
      </c>
      <c r="C2339" s="92" t="s">
        <v>2</v>
      </c>
      <c r="D2339" s="92" t="s">
        <v>232</v>
      </c>
      <c r="E2339" s="106" t="s">
        <v>233</v>
      </c>
      <c r="G2339" t="e">
        <v>#N/A</v>
      </c>
    </row>
    <row r="2340" spans="1:7">
      <c r="A2340" s="93" t="s">
        <v>247</v>
      </c>
      <c r="B2340" s="94" t="s">
        <v>390</v>
      </c>
      <c r="C2340" s="141">
        <v>0.01</v>
      </c>
      <c r="D2340" s="96">
        <v>138976</v>
      </c>
      <c r="E2340" s="107">
        <f>ROUND(C2340*D2340,0)</f>
        <v>1390</v>
      </c>
      <c r="G2340" t="e">
        <v>#N/A</v>
      </c>
    </row>
    <row r="2341" spans="1:7">
      <c r="A2341" s="98"/>
      <c r="B2341" s="99">
        <f>+E2341/D2342</f>
        <v>7.9786470740177366E-3</v>
      </c>
      <c r="C2341" s="97"/>
      <c r="D2341" s="98" t="s">
        <v>239</v>
      </c>
      <c r="E2341" s="108">
        <f>SUM(E2340:E2340)</f>
        <v>1390</v>
      </c>
      <c r="G2341" t="e">
        <v>#N/A</v>
      </c>
    </row>
    <row r="2342" spans="1:7">
      <c r="A2342" s="193" t="s">
        <v>245</v>
      </c>
      <c r="B2342" s="193"/>
      <c r="C2342" s="193"/>
      <c r="D2342" s="194">
        <v>174215</v>
      </c>
      <c r="E2342" s="194"/>
      <c r="G2342" t="e">
        <v>#N/A</v>
      </c>
    </row>
    <row r="2343" spans="1:7">
      <c r="G2343" t="e">
        <v>#N/A</v>
      </c>
    </row>
    <row r="2344" spans="1:7" ht="20.25">
      <c r="A2344" s="183" t="s">
        <v>246</v>
      </c>
      <c r="B2344" s="184"/>
      <c r="C2344" s="184"/>
      <c r="D2344" s="184"/>
      <c r="E2344" s="185"/>
      <c r="G2344" t="e">
        <v>#N/A</v>
      </c>
    </row>
    <row r="2345" spans="1:7">
      <c r="A2345" s="186"/>
      <c r="B2345" s="187"/>
      <c r="C2345" s="188"/>
      <c r="D2345" s="89" t="s">
        <v>229</v>
      </c>
      <c r="E2345" s="104" t="s">
        <v>163</v>
      </c>
      <c r="G2345" t="e">
        <v>#N/A</v>
      </c>
    </row>
    <row r="2346" spans="1:7">
      <c r="A2346" s="190"/>
      <c r="B2346" s="191"/>
      <c r="C2346" s="189"/>
      <c r="D2346" s="90" t="str">
        <f>+G2346</f>
        <v>19.2</v>
      </c>
      <c r="E2346" s="105" t="s">
        <v>163</v>
      </c>
      <c r="G2346" t="s">
        <v>628</v>
      </c>
    </row>
    <row r="2347" spans="1:7" ht="15.75">
      <c r="A2347" s="192" t="s">
        <v>230</v>
      </c>
      <c r="B2347" s="192"/>
      <c r="C2347" s="192"/>
      <c r="D2347" s="192"/>
      <c r="E2347" s="192"/>
      <c r="G2347" t="e">
        <v>#N/A</v>
      </c>
    </row>
    <row r="2348" spans="1:7" ht="51">
      <c r="A2348" s="132" t="s">
        <v>417</v>
      </c>
      <c r="B2348" s="135"/>
      <c r="C2348" s="135"/>
      <c r="D2348" s="135"/>
      <c r="E2348" s="136"/>
      <c r="G2348" t="e">
        <v>#N/A</v>
      </c>
    </row>
    <row r="2349" spans="1:7">
      <c r="A2349" s="91" t="s">
        <v>231</v>
      </c>
      <c r="B2349" s="92" t="s">
        <v>163</v>
      </c>
      <c r="C2349" s="92" t="s">
        <v>2</v>
      </c>
      <c r="D2349" s="92" t="s">
        <v>232</v>
      </c>
      <c r="E2349" s="106" t="s">
        <v>233</v>
      </c>
      <c r="G2349" t="e">
        <v>#N/A</v>
      </c>
    </row>
    <row r="2350" spans="1:7">
      <c r="A2350" s="93" t="s">
        <v>530</v>
      </c>
      <c r="B2350" s="94" t="s">
        <v>163</v>
      </c>
      <c r="C2350" s="129">
        <v>1</v>
      </c>
      <c r="D2350" s="96">
        <v>18500</v>
      </c>
      <c r="E2350" s="107">
        <f t="shared" ref="E2350:E2351" si="51">ROUND(C2350*D2350,0)</f>
        <v>18500</v>
      </c>
      <c r="G2350" t="e">
        <v>#N/A</v>
      </c>
    </row>
    <row r="2351" spans="1:7">
      <c r="A2351" s="93" t="s">
        <v>531</v>
      </c>
      <c r="B2351" s="94" t="s">
        <v>464</v>
      </c>
      <c r="C2351" s="129">
        <v>4</v>
      </c>
      <c r="D2351" s="96">
        <v>7280</v>
      </c>
      <c r="E2351" s="107">
        <f t="shared" si="51"/>
        <v>29120</v>
      </c>
      <c r="G2351" t="e">
        <v>#N/A</v>
      </c>
    </row>
    <row r="2352" spans="1:7">
      <c r="A2352" s="93" t="s">
        <v>533</v>
      </c>
      <c r="B2352" s="94" t="s">
        <v>163</v>
      </c>
      <c r="C2352" s="129">
        <v>1</v>
      </c>
      <c r="D2352" s="96">
        <v>12500</v>
      </c>
      <c r="E2352" s="107">
        <f>ROUND(C2352*D2352,0)</f>
        <v>12500</v>
      </c>
      <c r="G2352" t="e">
        <v>#N/A</v>
      </c>
    </row>
    <row r="2353" spans="1:7">
      <c r="A2353" s="93" t="s">
        <v>532</v>
      </c>
      <c r="B2353" s="94" t="s">
        <v>464</v>
      </c>
      <c r="C2353" s="129">
        <v>4</v>
      </c>
      <c r="D2353" s="96">
        <v>17589</v>
      </c>
      <c r="E2353" s="107">
        <f>ROUND(C2353*D2353,0)</f>
        <v>70356</v>
      </c>
      <c r="G2353" t="e">
        <v>#N/A</v>
      </c>
    </row>
    <row r="2354" spans="1:7">
      <c r="A2354" s="93" t="s">
        <v>480</v>
      </c>
      <c r="B2354" s="94" t="s">
        <v>390</v>
      </c>
      <c r="C2354" s="129">
        <v>1</v>
      </c>
      <c r="D2354" s="96">
        <v>8500</v>
      </c>
      <c r="E2354" s="107">
        <f t="shared" ref="E2354" si="52">ROUND(C2354*D2354,0)</f>
        <v>8500</v>
      </c>
      <c r="G2354" t="e">
        <v>#N/A</v>
      </c>
    </row>
    <row r="2355" spans="1:7">
      <c r="A2355" s="98"/>
      <c r="B2355" s="99">
        <f>+E2355/D2365</f>
        <v>0.79772694658898491</v>
      </c>
      <c r="C2355" s="97"/>
      <c r="D2355" s="98" t="s">
        <v>239</v>
      </c>
      <c r="E2355" s="108">
        <f>SUM(E2350:E2354)</f>
        <v>138976</v>
      </c>
      <c r="G2355" t="e">
        <v>#N/A</v>
      </c>
    </row>
    <row r="2356" spans="1:7">
      <c r="A2356" s="91" t="s">
        <v>240</v>
      </c>
      <c r="B2356" s="92" t="s">
        <v>163</v>
      </c>
      <c r="C2356" s="92" t="s">
        <v>2</v>
      </c>
      <c r="D2356" s="92" t="s">
        <v>232</v>
      </c>
      <c r="E2356" s="106" t="s">
        <v>233</v>
      </c>
      <c r="G2356" t="e">
        <v>#N/A</v>
      </c>
    </row>
    <row r="2357" spans="1:7">
      <c r="A2357" s="93" t="s">
        <v>292</v>
      </c>
      <c r="B2357" s="94" t="s">
        <v>163</v>
      </c>
      <c r="C2357" s="129">
        <v>1</v>
      </c>
      <c r="D2357" s="96">
        <v>26900</v>
      </c>
      <c r="E2357" s="107">
        <f>ROUND(C2357*D2357,0)</f>
        <v>26900</v>
      </c>
      <c r="G2357" t="e">
        <v>#N/A</v>
      </c>
    </row>
    <row r="2358" spans="1:7">
      <c r="A2358" s="98"/>
      <c r="B2358" s="99">
        <f>+E2358/D2365</f>
        <v>0.15440691100077492</v>
      </c>
      <c r="C2358" s="97"/>
      <c r="D2358" s="98" t="s">
        <v>239</v>
      </c>
      <c r="E2358" s="108">
        <f>+E2357</f>
        <v>26900</v>
      </c>
      <c r="G2358" t="e">
        <v>#N/A</v>
      </c>
    </row>
    <row r="2359" spans="1:7">
      <c r="A2359" s="91" t="s">
        <v>248</v>
      </c>
      <c r="B2359" s="92" t="s">
        <v>163</v>
      </c>
      <c r="C2359" s="92" t="s">
        <v>2</v>
      </c>
      <c r="D2359" s="92" t="s">
        <v>232</v>
      </c>
      <c r="E2359" s="106" t="s">
        <v>233</v>
      </c>
      <c r="G2359" t="e">
        <v>#N/A</v>
      </c>
    </row>
    <row r="2360" spans="1:7">
      <c r="A2360" s="93" t="s">
        <v>243</v>
      </c>
      <c r="B2360" s="94" t="s">
        <v>244</v>
      </c>
      <c r="C2360" s="129">
        <v>0.05</v>
      </c>
      <c r="D2360" s="96">
        <v>138976</v>
      </c>
      <c r="E2360" s="107">
        <f>ROUND(C2360*D2360,0)</f>
        <v>6949</v>
      </c>
      <c r="G2360" t="e">
        <v>#N/A</v>
      </c>
    </row>
    <row r="2361" spans="1:7">
      <c r="A2361" s="98"/>
      <c r="B2361" s="99">
        <f>+E2361/D2365</f>
        <v>3.9887495336222482E-2</v>
      </c>
      <c r="C2361" s="97"/>
      <c r="D2361" s="98" t="s">
        <v>239</v>
      </c>
      <c r="E2361" s="108">
        <f>SUM(E2360:E2360)</f>
        <v>6949</v>
      </c>
      <c r="G2361" t="e">
        <v>#N/A</v>
      </c>
    </row>
    <row r="2362" spans="1:7">
      <c r="A2362" s="91" t="s">
        <v>249</v>
      </c>
      <c r="B2362" s="92" t="s">
        <v>163</v>
      </c>
      <c r="C2362" s="92" t="s">
        <v>2</v>
      </c>
      <c r="D2362" s="92" t="s">
        <v>232</v>
      </c>
      <c r="E2362" s="106" t="s">
        <v>233</v>
      </c>
      <c r="G2362" t="e">
        <v>#N/A</v>
      </c>
    </row>
    <row r="2363" spans="1:7">
      <c r="A2363" s="93" t="s">
        <v>247</v>
      </c>
      <c r="B2363" s="94" t="s">
        <v>390</v>
      </c>
      <c r="C2363" s="129">
        <v>0.01</v>
      </c>
      <c r="D2363" s="96">
        <v>138976</v>
      </c>
      <c r="E2363" s="107">
        <f>ROUND(C2363*D2363,0)</f>
        <v>1390</v>
      </c>
      <c r="G2363" t="e">
        <v>#N/A</v>
      </c>
    </row>
    <row r="2364" spans="1:7">
      <c r="A2364" s="98"/>
      <c r="B2364" s="99">
        <f>+E2364/D2365</f>
        <v>7.9786470740177366E-3</v>
      </c>
      <c r="C2364" s="97"/>
      <c r="D2364" s="98" t="s">
        <v>239</v>
      </c>
      <c r="E2364" s="108">
        <f>SUM(E2363:E2363)</f>
        <v>1390</v>
      </c>
      <c r="G2364" t="e">
        <v>#N/A</v>
      </c>
    </row>
    <row r="2365" spans="1:7">
      <c r="A2365" s="193" t="s">
        <v>245</v>
      </c>
      <c r="B2365" s="193"/>
      <c r="C2365" s="193"/>
      <c r="D2365" s="194">
        <v>174215</v>
      </c>
      <c r="E2365" s="194"/>
      <c r="G2365" t="e">
        <v>#N/A</v>
      </c>
    </row>
    <row r="2366" spans="1:7">
      <c r="G2366" t="e">
        <v>#N/A</v>
      </c>
    </row>
    <row r="2367" spans="1:7" ht="20.25">
      <c r="A2367" s="183" t="s">
        <v>246</v>
      </c>
      <c r="B2367" s="184"/>
      <c r="C2367" s="184"/>
      <c r="D2367" s="184"/>
      <c r="E2367" s="185"/>
      <c r="G2367" t="e">
        <v>#N/A</v>
      </c>
    </row>
    <row r="2368" spans="1:7">
      <c r="A2368" s="186"/>
      <c r="B2368" s="187"/>
      <c r="C2368" s="188"/>
      <c r="D2368" s="89" t="s">
        <v>229</v>
      </c>
      <c r="E2368" s="104" t="s">
        <v>163</v>
      </c>
      <c r="G2368" t="e">
        <v>#N/A</v>
      </c>
    </row>
    <row r="2369" spans="1:7">
      <c r="A2369" s="190"/>
      <c r="B2369" s="191"/>
      <c r="C2369" s="189"/>
      <c r="D2369" s="90" t="str">
        <f>+G2369</f>
        <v>19.3</v>
      </c>
      <c r="E2369" s="105" t="s">
        <v>163</v>
      </c>
      <c r="G2369" t="s">
        <v>629</v>
      </c>
    </row>
    <row r="2370" spans="1:7" ht="15.75">
      <c r="A2370" s="192" t="s">
        <v>230</v>
      </c>
      <c r="B2370" s="192"/>
      <c r="C2370" s="192"/>
      <c r="D2370" s="192"/>
      <c r="E2370" s="192"/>
      <c r="G2370" t="e">
        <v>#N/A</v>
      </c>
    </row>
    <row r="2371" spans="1:7" ht="38.25">
      <c r="A2371" s="132" t="s">
        <v>418</v>
      </c>
      <c r="B2371" s="135"/>
      <c r="C2371" s="135"/>
      <c r="D2371" s="135"/>
      <c r="E2371" s="136"/>
      <c r="G2371" t="e">
        <v>#N/A</v>
      </c>
    </row>
    <row r="2372" spans="1:7">
      <c r="A2372" s="91" t="s">
        <v>231</v>
      </c>
      <c r="B2372" s="92" t="s">
        <v>163</v>
      </c>
      <c r="C2372" s="92" t="s">
        <v>2</v>
      </c>
      <c r="D2372" s="92" t="s">
        <v>232</v>
      </c>
      <c r="E2372" s="106" t="s">
        <v>233</v>
      </c>
      <c r="G2372" t="e">
        <v>#N/A</v>
      </c>
    </row>
    <row r="2373" spans="1:7">
      <c r="A2373" s="93" t="s">
        <v>530</v>
      </c>
      <c r="B2373" s="94" t="s">
        <v>163</v>
      </c>
      <c r="C2373" s="129">
        <v>1</v>
      </c>
      <c r="D2373" s="96">
        <v>18500</v>
      </c>
      <c r="E2373" s="107">
        <f t="shared" ref="E2373:E2374" si="53">ROUND(C2373*D2373,0)</f>
        <v>18500</v>
      </c>
      <c r="G2373" t="e">
        <v>#N/A</v>
      </c>
    </row>
    <row r="2374" spans="1:7">
      <c r="A2374" s="93" t="s">
        <v>531</v>
      </c>
      <c r="B2374" s="94" t="s">
        <v>464</v>
      </c>
      <c r="C2374" s="129">
        <v>4</v>
      </c>
      <c r="D2374" s="96">
        <v>7280</v>
      </c>
      <c r="E2374" s="107">
        <f t="shared" si="53"/>
        <v>29120</v>
      </c>
      <c r="G2374" t="e">
        <v>#N/A</v>
      </c>
    </row>
    <row r="2375" spans="1:7">
      <c r="A2375" s="93" t="s">
        <v>533</v>
      </c>
      <c r="B2375" s="94" t="s">
        <v>163</v>
      </c>
      <c r="C2375" s="129">
        <v>1</v>
      </c>
      <c r="D2375" s="96">
        <v>12500</v>
      </c>
      <c r="E2375" s="107">
        <f>ROUND(C2375*D2375,0)</f>
        <v>12500</v>
      </c>
      <c r="G2375" t="e">
        <v>#N/A</v>
      </c>
    </row>
    <row r="2376" spans="1:7">
      <c r="A2376" s="93" t="s">
        <v>532</v>
      </c>
      <c r="B2376" s="94" t="s">
        <v>464</v>
      </c>
      <c r="C2376" s="129">
        <v>4</v>
      </c>
      <c r="D2376" s="96">
        <v>17589</v>
      </c>
      <c r="E2376" s="107">
        <f>ROUND(C2376*D2376,0)</f>
        <v>70356</v>
      </c>
      <c r="G2376" t="e">
        <v>#N/A</v>
      </c>
    </row>
    <row r="2377" spans="1:7">
      <c r="A2377" s="93" t="s">
        <v>480</v>
      </c>
      <c r="B2377" s="94" t="s">
        <v>390</v>
      </c>
      <c r="C2377" s="129">
        <v>1</v>
      </c>
      <c r="D2377" s="96">
        <v>8500</v>
      </c>
      <c r="E2377" s="107">
        <f t="shared" ref="E2377" si="54">ROUND(C2377*D2377,0)</f>
        <v>8500</v>
      </c>
      <c r="G2377" t="e">
        <v>#N/A</v>
      </c>
    </row>
    <row r="2378" spans="1:7">
      <c r="A2378" s="98"/>
      <c r="B2378" s="99">
        <f>+E2378/D2388</f>
        <v>0.78822561892068177</v>
      </c>
      <c r="C2378" s="97"/>
      <c r="D2378" s="98" t="s">
        <v>239</v>
      </c>
      <c r="E2378" s="108">
        <f>SUM(E2373:E2377)</f>
        <v>138976</v>
      </c>
      <c r="G2378" t="e">
        <v>#N/A</v>
      </c>
    </row>
    <row r="2379" spans="1:7">
      <c r="A2379" s="91" t="s">
        <v>240</v>
      </c>
      <c r="B2379" s="92" t="s">
        <v>163</v>
      </c>
      <c r="C2379" s="92" t="s">
        <v>2</v>
      </c>
      <c r="D2379" s="92" t="s">
        <v>232</v>
      </c>
      <c r="E2379" s="106" t="s">
        <v>233</v>
      </c>
      <c r="G2379" t="e">
        <v>#N/A</v>
      </c>
    </row>
    <row r="2380" spans="1:7">
      <c r="A2380" s="93" t="s">
        <v>292</v>
      </c>
      <c r="B2380" s="94" t="s">
        <v>163</v>
      </c>
      <c r="C2380" s="129">
        <v>1</v>
      </c>
      <c r="D2380" s="96">
        <v>29000</v>
      </c>
      <c r="E2380" s="107">
        <f>ROUND(C2380*D2380,0)</f>
        <v>29000</v>
      </c>
      <c r="G2380" t="e">
        <v>#N/A</v>
      </c>
    </row>
    <row r="2381" spans="1:7">
      <c r="A2381" s="98"/>
      <c r="B2381" s="99">
        <f>+E2381/D2388</f>
        <v>0.16447834841051526</v>
      </c>
      <c r="C2381" s="97"/>
      <c r="D2381" s="98" t="s">
        <v>239</v>
      </c>
      <c r="E2381" s="108">
        <f>+E2380</f>
        <v>29000</v>
      </c>
      <c r="G2381" t="e">
        <v>#N/A</v>
      </c>
    </row>
    <row r="2382" spans="1:7">
      <c r="A2382" s="91" t="s">
        <v>248</v>
      </c>
      <c r="B2382" s="92" t="s">
        <v>163</v>
      </c>
      <c r="C2382" s="92" t="s">
        <v>2</v>
      </c>
      <c r="D2382" s="92" t="s">
        <v>232</v>
      </c>
      <c r="E2382" s="106" t="s">
        <v>233</v>
      </c>
      <c r="G2382" t="e">
        <v>#N/A</v>
      </c>
    </row>
    <row r="2383" spans="1:7">
      <c r="A2383" s="93" t="s">
        <v>243</v>
      </c>
      <c r="B2383" s="94" t="s">
        <v>244</v>
      </c>
      <c r="C2383" s="129">
        <v>0.05</v>
      </c>
      <c r="D2383" s="96">
        <v>138976</v>
      </c>
      <c r="E2383" s="107">
        <f>ROUND(C2383*D2383,0)</f>
        <v>6949</v>
      </c>
      <c r="G2383" t="e">
        <v>#N/A</v>
      </c>
    </row>
    <row r="2384" spans="1:7">
      <c r="A2384" s="98"/>
      <c r="B2384" s="99">
        <f>+E2384/D2388</f>
        <v>3.9412415279471404E-2</v>
      </c>
      <c r="C2384" s="97"/>
      <c r="D2384" s="98" t="s">
        <v>239</v>
      </c>
      <c r="E2384" s="108">
        <f>SUM(E2383:E2383)</f>
        <v>6949</v>
      </c>
      <c r="G2384" t="e">
        <v>#N/A</v>
      </c>
    </row>
    <row r="2385" spans="1:7">
      <c r="A2385" s="91" t="s">
        <v>249</v>
      </c>
      <c r="B2385" s="92" t="s">
        <v>163</v>
      </c>
      <c r="C2385" s="92" t="s">
        <v>2</v>
      </c>
      <c r="D2385" s="92" t="s">
        <v>232</v>
      </c>
      <c r="E2385" s="106" t="s">
        <v>233</v>
      </c>
      <c r="G2385" t="e">
        <v>#N/A</v>
      </c>
    </row>
    <row r="2386" spans="1:7">
      <c r="A2386" s="93" t="s">
        <v>247</v>
      </c>
      <c r="B2386" s="94" t="s">
        <v>390</v>
      </c>
      <c r="C2386" s="129">
        <v>0.01</v>
      </c>
      <c r="D2386" s="96">
        <v>138976</v>
      </c>
      <c r="E2386" s="107">
        <f>ROUND(C2386*D2386,0)</f>
        <v>1390</v>
      </c>
      <c r="G2386" t="e">
        <v>#N/A</v>
      </c>
    </row>
    <row r="2387" spans="1:7">
      <c r="A2387" s="98"/>
      <c r="B2387" s="99">
        <f>+E2387/D2388</f>
        <v>7.8836173893315938E-3</v>
      </c>
      <c r="C2387" s="97"/>
      <c r="D2387" s="98" t="s">
        <v>239</v>
      </c>
      <c r="E2387" s="108">
        <f>SUM(E2386:E2386)</f>
        <v>1390</v>
      </c>
      <c r="G2387" t="e">
        <v>#N/A</v>
      </c>
    </row>
    <row r="2388" spans="1:7">
      <c r="A2388" s="193" t="s">
        <v>245</v>
      </c>
      <c r="B2388" s="193"/>
      <c r="C2388" s="193"/>
      <c r="D2388" s="194">
        <v>176315</v>
      </c>
      <c r="E2388" s="194"/>
      <c r="G2388" t="e">
        <v>#N/A</v>
      </c>
    </row>
    <row r="2389" spans="1:7">
      <c r="G2389" t="e">
        <v>#N/A</v>
      </c>
    </row>
    <row r="2390" spans="1:7" ht="20.25">
      <c r="A2390" s="183" t="s">
        <v>246</v>
      </c>
      <c r="B2390" s="184"/>
      <c r="C2390" s="184"/>
      <c r="D2390" s="184"/>
      <c r="E2390" s="185"/>
      <c r="G2390" t="e">
        <v>#N/A</v>
      </c>
    </row>
    <row r="2391" spans="1:7">
      <c r="A2391" s="186"/>
      <c r="B2391" s="187"/>
      <c r="C2391" s="188"/>
      <c r="D2391" s="89" t="s">
        <v>229</v>
      </c>
      <c r="E2391" s="104" t="s">
        <v>163</v>
      </c>
      <c r="G2391" t="e">
        <v>#N/A</v>
      </c>
    </row>
    <row r="2392" spans="1:7">
      <c r="A2392" s="190"/>
      <c r="B2392" s="191"/>
      <c r="C2392" s="189"/>
      <c r="D2392" s="90" t="str">
        <f>+G2392</f>
        <v>19.4</v>
      </c>
      <c r="E2392" s="105" t="s">
        <v>163</v>
      </c>
      <c r="G2392" t="s">
        <v>630</v>
      </c>
    </row>
    <row r="2393" spans="1:7" ht="15.75">
      <c r="A2393" s="192" t="s">
        <v>230</v>
      </c>
      <c r="B2393" s="192"/>
      <c r="C2393" s="192"/>
      <c r="D2393" s="192"/>
      <c r="E2393" s="192"/>
      <c r="G2393" t="e">
        <v>#N/A</v>
      </c>
    </row>
    <row r="2394" spans="1:7" ht="51">
      <c r="A2394" s="132" t="s">
        <v>423</v>
      </c>
      <c r="B2394" s="135"/>
      <c r="C2394" s="135"/>
      <c r="D2394" s="135"/>
      <c r="E2394" s="136"/>
      <c r="G2394" t="e">
        <v>#N/A</v>
      </c>
    </row>
    <row r="2395" spans="1:7">
      <c r="A2395" s="91" t="s">
        <v>231</v>
      </c>
      <c r="B2395" s="92" t="s">
        <v>163</v>
      </c>
      <c r="C2395" s="92" t="s">
        <v>2</v>
      </c>
      <c r="D2395" s="92" t="s">
        <v>232</v>
      </c>
      <c r="E2395" s="106" t="s">
        <v>233</v>
      </c>
      <c r="G2395" t="e">
        <v>#N/A</v>
      </c>
    </row>
    <row r="2396" spans="1:7">
      <c r="A2396" s="93" t="s">
        <v>530</v>
      </c>
      <c r="B2396" s="94" t="s">
        <v>163</v>
      </c>
      <c r="C2396" s="129">
        <v>1</v>
      </c>
      <c r="D2396" s="96">
        <v>18500</v>
      </c>
      <c r="E2396" s="107">
        <f t="shared" ref="E2396:E2397" si="55">ROUND(C2396*D2396,0)</f>
        <v>18500</v>
      </c>
      <c r="G2396" t="e">
        <v>#N/A</v>
      </c>
    </row>
    <row r="2397" spans="1:7">
      <c r="A2397" s="93" t="s">
        <v>531</v>
      </c>
      <c r="B2397" s="94" t="s">
        <v>464</v>
      </c>
      <c r="C2397" s="129">
        <v>4</v>
      </c>
      <c r="D2397" s="96">
        <v>7280</v>
      </c>
      <c r="E2397" s="107">
        <f t="shared" si="55"/>
        <v>29120</v>
      </c>
      <c r="G2397" t="e">
        <v>#N/A</v>
      </c>
    </row>
    <row r="2398" spans="1:7">
      <c r="A2398" s="93" t="s">
        <v>534</v>
      </c>
      <c r="B2398" s="94" t="s">
        <v>163</v>
      </c>
      <c r="C2398" s="129">
        <v>1</v>
      </c>
      <c r="D2398" s="96">
        <v>12500</v>
      </c>
      <c r="E2398" s="107">
        <f>ROUND(C2398*D2398,0)</f>
        <v>12500</v>
      </c>
      <c r="G2398" t="e">
        <v>#N/A</v>
      </c>
    </row>
    <row r="2399" spans="1:7">
      <c r="A2399" s="93" t="s">
        <v>532</v>
      </c>
      <c r="B2399" s="94" t="s">
        <v>464</v>
      </c>
      <c r="C2399" s="129">
        <v>4</v>
      </c>
      <c r="D2399" s="96">
        <v>17589</v>
      </c>
      <c r="E2399" s="107">
        <f>ROUND(C2399*D2399,0)</f>
        <v>70356</v>
      </c>
      <c r="G2399" t="e">
        <v>#N/A</v>
      </c>
    </row>
    <row r="2400" spans="1:7">
      <c r="A2400" s="93" t="s">
        <v>480</v>
      </c>
      <c r="B2400" s="94" t="s">
        <v>390</v>
      </c>
      <c r="C2400" s="129">
        <v>1</v>
      </c>
      <c r="D2400" s="96">
        <v>8500</v>
      </c>
      <c r="E2400" s="107">
        <f t="shared" ref="E2400" si="56">ROUND(C2400*D2400,0)</f>
        <v>8500</v>
      </c>
      <c r="G2400" t="e">
        <v>#N/A</v>
      </c>
    </row>
    <row r="2401" spans="1:7">
      <c r="A2401" s="98"/>
      <c r="B2401" s="99">
        <f>+E2401/D2411</f>
        <v>0.80094516324237097</v>
      </c>
      <c r="C2401" s="97"/>
      <c r="D2401" s="98" t="s">
        <v>239</v>
      </c>
      <c r="E2401" s="108">
        <f>SUM(E2396:E2400)</f>
        <v>138976</v>
      </c>
      <c r="G2401" t="e">
        <v>#N/A</v>
      </c>
    </row>
    <row r="2402" spans="1:7">
      <c r="A2402" s="91" t="s">
        <v>240</v>
      </c>
      <c r="B2402" s="92" t="s">
        <v>163</v>
      </c>
      <c r="C2402" s="92" t="s">
        <v>2</v>
      </c>
      <c r="D2402" s="92" t="s">
        <v>232</v>
      </c>
      <c r="E2402" s="106" t="s">
        <v>233</v>
      </c>
      <c r="G2402" t="e">
        <v>#N/A</v>
      </c>
    </row>
    <row r="2403" spans="1:7">
      <c r="A2403" s="93" t="s">
        <v>292</v>
      </c>
      <c r="B2403" s="94" t="s">
        <v>464</v>
      </c>
      <c r="C2403" s="129">
        <v>1</v>
      </c>
      <c r="D2403" s="96">
        <v>26200</v>
      </c>
      <c r="E2403" s="107">
        <f>ROUND(C2403*D2403,0)</f>
        <v>26200</v>
      </c>
      <c r="G2403" t="e">
        <v>#N/A</v>
      </c>
    </row>
    <row r="2404" spans="1:7">
      <c r="A2404" s="98"/>
      <c r="B2404" s="99">
        <f>+E2404/D2411</f>
        <v>0.15099559115926578</v>
      </c>
      <c r="C2404" s="97"/>
      <c r="D2404" s="98" t="s">
        <v>239</v>
      </c>
      <c r="E2404" s="108">
        <f>+E2403</f>
        <v>26200</v>
      </c>
      <c r="G2404" t="e">
        <v>#N/A</v>
      </c>
    </row>
    <row r="2405" spans="1:7">
      <c r="A2405" s="91" t="s">
        <v>248</v>
      </c>
      <c r="B2405" s="92" t="s">
        <v>163</v>
      </c>
      <c r="C2405" s="92" t="s">
        <v>2</v>
      </c>
      <c r="D2405" s="92" t="s">
        <v>232</v>
      </c>
      <c r="E2405" s="106" t="s">
        <v>233</v>
      </c>
      <c r="G2405" t="e">
        <v>#N/A</v>
      </c>
    </row>
    <row r="2406" spans="1:7">
      <c r="A2406" s="93" t="s">
        <v>243</v>
      </c>
      <c r="B2406" s="94" t="s">
        <v>244</v>
      </c>
      <c r="C2406" s="129">
        <v>0.05</v>
      </c>
      <c r="D2406" s="96">
        <v>138976</v>
      </c>
      <c r="E2406" s="107">
        <f>ROUND(C2406*D2406,0)</f>
        <v>6949</v>
      </c>
      <c r="G2406" t="e">
        <v>#N/A</v>
      </c>
    </row>
    <row r="2407" spans="1:7">
      <c r="A2407" s="98"/>
      <c r="B2407" s="99">
        <f>+E2407/D2411</f>
        <v>4.0048410800219002E-2</v>
      </c>
      <c r="C2407" s="97"/>
      <c r="D2407" s="98" t="s">
        <v>239</v>
      </c>
      <c r="E2407" s="108">
        <f>SUM(E2406:E2406)</f>
        <v>6949</v>
      </c>
      <c r="G2407" t="e">
        <v>#N/A</v>
      </c>
    </row>
    <row r="2408" spans="1:7">
      <c r="A2408" s="91" t="s">
        <v>249</v>
      </c>
      <c r="B2408" s="92" t="s">
        <v>163</v>
      </c>
      <c r="C2408" s="92" t="s">
        <v>2</v>
      </c>
      <c r="D2408" s="92" t="s">
        <v>232</v>
      </c>
      <c r="E2408" s="106" t="s">
        <v>233</v>
      </c>
      <c r="G2408" t="e">
        <v>#N/A</v>
      </c>
    </row>
    <row r="2409" spans="1:7">
      <c r="A2409" s="93" t="s">
        <v>247</v>
      </c>
      <c r="B2409" s="94" t="s">
        <v>209</v>
      </c>
      <c r="C2409" s="129">
        <v>0.01</v>
      </c>
      <c r="D2409" s="96">
        <v>138976</v>
      </c>
      <c r="E2409" s="107">
        <f>ROUND(C2409*D2409,0)</f>
        <v>1390</v>
      </c>
      <c r="G2409" t="e">
        <v>#N/A</v>
      </c>
    </row>
    <row r="2410" spans="1:7">
      <c r="A2410" s="98"/>
      <c r="B2410" s="99">
        <f>+E2410/D2411</f>
        <v>8.0108347981442535E-3</v>
      </c>
      <c r="C2410" s="97"/>
      <c r="D2410" s="98" t="s">
        <v>239</v>
      </c>
      <c r="E2410" s="108">
        <f>SUM(E2409:E2409)</f>
        <v>1390</v>
      </c>
      <c r="G2410" t="e">
        <v>#N/A</v>
      </c>
    </row>
    <row r="2411" spans="1:7">
      <c r="A2411" s="193" t="s">
        <v>245</v>
      </c>
      <c r="B2411" s="193"/>
      <c r="C2411" s="193"/>
      <c r="D2411" s="194">
        <v>173515</v>
      </c>
      <c r="E2411" s="194"/>
      <c r="G2411" t="e">
        <v>#N/A</v>
      </c>
    </row>
    <row r="2412" spans="1:7">
      <c r="G2412" t="e">
        <v>#N/A</v>
      </c>
    </row>
    <row r="2413" spans="1:7" ht="20.25">
      <c r="A2413" s="183" t="s">
        <v>246</v>
      </c>
      <c r="B2413" s="184"/>
      <c r="C2413" s="184"/>
      <c r="D2413" s="184"/>
      <c r="E2413" s="185"/>
      <c r="G2413" t="e">
        <v>#N/A</v>
      </c>
    </row>
    <row r="2414" spans="1:7">
      <c r="A2414" s="186"/>
      <c r="B2414" s="187"/>
      <c r="C2414" s="188"/>
      <c r="D2414" s="89" t="s">
        <v>229</v>
      </c>
      <c r="E2414" s="104" t="s">
        <v>163</v>
      </c>
      <c r="G2414" t="e">
        <v>#N/A</v>
      </c>
    </row>
    <row r="2415" spans="1:7">
      <c r="A2415" s="190"/>
      <c r="B2415" s="191"/>
      <c r="C2415" s="189"/>
      <c r="D2415" s="90" t="str">
        <f>+G2415</f>
        <v>19.5</v>
      </c>
      <c r="E2415" s="105" t="s">
        <v>163</v>
      </c>
      <c r="G2415" t="s">
        <v>631</v>
      </c>
    </row>
    <row r="2416" spans="1:7" ht="15.75">
      <c r="A2416" s="192" t="s">
        <v>230</v>
      </c>
      <c r="B2416" s="192"/>
      <c r="C2416" s="192"/>
      <c r="D2416" s="192"/>
      <c r="E2416" s="192"/>
      <c r="G2416" t="e">
        <v>#N/A</v>
      </c>
    </row>
    <row r="2417" spans="1:7" ht="25.5">
      <c r="A2417" s="132" t="s">
        <v>454</v>
      </c>
      <c r="B2417" s="135"/>
      <c r="C2417" s="135"/>
      <c r="D2417" s="135"/>
      <c r="E2417" s="136"/>
      <c r="G2417" t="e">
        <v>#N/A</v>
      </c>
    </row>
    <row r="2418" spans="1:7">
      <c r="A2418" s="91" t="s">
        <v>231</v>
      </c>
      <c r="B2418" s="92" t="s">
        <v>163</v>
      </c>
      <c r="C2418" s="92" t="s">
        <v>2</v>
      </c>
      <c r="D2418" s="92" t="s">
        <v>232</v>
      </c>
      <c r="E2418" s="106" t="s">
        <v>233</v>
      </c>
      <c r="G2418" t="e">
        <v>#N/A</v>
      </c>
    </row>
    <row r="2419" spans="1:7">
      <c r="A2419" s="101" t="s">
        <v>536</v>
      </c>
      <c r="B2419" s="94" t="s">
        <v>163</v>
      </c>
      <c r="C2419" s="129">
        <v>5</v>
      </c>
      <c r="D2419" s="96">
        <v>38500</v>
      </c>
      <c r="E2419" s="107">
        <f t="shared" ref="E2419:E2420" si="57">ROUND(C2419*D2419,0)</f>
        <v>192500</v>
      </c>
      <c r="G2419" t="e">
        <v>#N/A</v>
      </c>
    </row>
    <row r="2420" spans="1:7">
      <c r="A2420" s="93" t="s">
        <v>535</v>
      </c>
      <c r="B2420" s="94" t="s">
        <v>163</v>
      </c>
      <c r="C2420" s="129">
        <v>1</v>
      </c>
      <c r="D2420" s="96">
        <v>204960</v>
      </c>
      <c r="E2420" s="107">
        <f t="shared" si="57"/>
        <v>204960</v>
      </c>
      <c r="G2420" t="e">
        <v>#N/A</v>
      </c>
    </row>
    <row r="2421" spans="1:7">
      <c r="A2421" s="98"/>
      <c r="B2421" s="99">
        <f>+E2421/D2431</f>
        <v>0.72164948453608246</v>
      </c>
      <c r="C2421" s="97"/>
      <c r="D2421" s="98" t="s">
        <v>239</v>
      </c>
      <c r="E2421" s="108">
        <f>SUM(E2419:E2420)</f>
        <v>397460</v>
      </c>
      <c r="G2421" t="e">
        <v>#N/A</v>
      </c>
    </row>
    <row r="2422" spans="1:7">
      <c r="A2422" s="91" t="s">
        <v>240</v>
      </c>
      <c r="B2422" s="92" t="s">
        <v>163</v>
      </c>
      <c r="C2422" s="92" t="s">
        <v>2</v>
      </c>
      <c r="D2422" s="92" t="s">
        <v>232</v>
      </c>
      <c r="E2422" s="106" t="s">
        <v>233</v>
      </c>
      <c r="G2422" t="e">
        <v>#N/A</v>
      </c>
    </row>
    <row r="2423" spans="1:7">
      <c r="A2423" s="93" t="s">
        <v>292</v>
      </c>
      <c r="B2423" s="94" t="s">
        <v>390</v>
      </c>
      <c r="C2423" s="129">
        <v>1</v>
      </c>
      <c r="D2423" s="96">
        <v>113560</v>
      </c>
      <c r="E2423" s="107">
        <f>ROUND(C2423*D2423,0)</f>
        <v>113560</v>
      </c>
      <c r="G2423" t="e">
        <v>#N/A</v>
      </c>
    </row>
    <row r="2424" spans="1:7">
      <c r="A2424" s="98"/>
      <c r="B2424" s="99">
        <f>+E2424/D2431</f>
        <v>0.20618556701030927</v>
      </c>
      <c r="C2424" s="97"/>
      <c r="D2424" s="98" t="s">
        <v>239</v>
      </c>
      <c r="E2424" s="108">
        <f>+E2423</f>
        <v>113560</v>
      </c>
      <c r="G2424" t="e">
        <v>#N/A</v>
      </c>
    </row>
    <row r="2425" spans="1:7">
      <c r="A2425" s="91" t="s">
        <v>248</v>
      </c>
      <c r="B2425" s="92" t="s">
        <v>163</v>
      </c>
      <c r="C2425" s="92" t="s">
        <v>2</v>
      </c>
      <c r="D2425" s="92" t="s">
        <v>232</v>
      </c>
      <c r="E2425" s="106" t="s">
        <v>233</v>
      </c>
      <c r="G2425" t="e">
        <v>#N/A</v>
      </c>
    </row>
    <row r="2426" spans="1:7">
      <c r="A2426" s="93" t="s">
        <v>243</v>
      </c>
      <c r="B2426" s="94" t="s">
        <v>244</v>
      </c>
      <c r="C2426" s="129">
        <v>0.05</v>
      </c>
      <c r="D2426" s="96">
        <v>397460</v>
      </c>
      <c r="E2426" s="107">
        <f>ROUND(C2426*D2426,0)</f>
        <v>19873</v>
      </c>
      <c r="G2426" t="e">
        <v>#N/A</v>
      </c>
    </row>
    <row r="2427" spans="1:7">
      <c r="A2427" s="98"/>
      <c r="B2427" s="99">
        <f>+E2427/D2431</f>
        <v>3.608247422680412E-2</v>
      </c>
      <c r="C2427" s="97"/>
      <c r="D2427" s="98" t="s">
        <v>239</v>
      </c>
      <c r="E2427" s="108">
        <f>SUM(E2426:E2426)</f>
        <v>19873</v>
      </c>
      <c r="G2427" t="e">
        <v>#N/A</v>
      </c>
    </row>
    <row r="2428" spans="1:7">
      <c r="A2428" s="91" t="s">
        <v>249</v>
      </c>
      <c r="B2428" s="92" t="s">
        <v>163</v>
      </c>
      <c r="C2428" s="92" t="s">
        <v>2</v>
      </c>
      <c r="D2428" s="92" t="s">
        <v>232</v>
      </c>
      <c r="E2428" s="106" t="s">
        <v>233</v>
      </c>
      <c r="G2428" t="e">
        <v>#N/A</v>
      </c>
    </row>
    <row r="2429" spans="1:7">
      <c r="A2429" s="93" t="s">
        <v>247</v>
      </c>
      <c r="B2429" s="94" t="s">
        <v>390</v>
      </c>
      <c r="C2429" s="129">
        <v>0.05</v>
      </c>
      <c r="D2429" s="96">
        <v>397460</v>
      </c>
      <c r="E2429" s="107">
        <f>ROUND(C2429*D2429,0)</f>
        <v>19873</v>
      </c>
      <c r="G2429" t="e">
        <v>#N/A</v>
      </c>
    </row>
    <row r="2430" spans="1:7">
      <c r="A2430" s="98"/>
      <c r="B2430" s="99">
        <f>+E2430/D2431</f>
        <v>3.608247422680412E-2</v>
      </c>
      <c r="C2430" s="97"/>
      <c r="D2430" s="98" t="s">
        <v>239</v>
      </c>
      <c r="E2430" s="108">
        <f>SUM(E2429:E2429)</f>
        <v>19873</v>
      </c>
      <c r="G2430" t="e">
        <v>#N/A</v>
      </c>
    </row>
    <row r="2431" spans="1:7">
      <c r="A2431" s="193" t="s">
        <v>245</v>
      </c>
      <c r="B2431" s="193"/>
      <c r="C2431" s="193"/>
      <c r="D2431" s="194">
        <v>550766</v>
      </c>
      <c r="E2431" s="194"/>
      <c r="G2431" t="e">
        <v>#N/A</v>
      </c>
    </row>
    <row r="2432" spans="1:7">
      <c r="G2432" t="e">
        <v>#N/A</v>
      </c>
    </row>
    <row r="2433" spans="1:7" ht="20.25">
      <c r="A2433" s="183" t="s">
        <v>246</v>
      </c>
      <c r="B2433" s="184"/>
      <c r="C2433" s="184"/>
      <c r="D2433" s="184"/>
      <c r="E2433" s="185"/>
      <c r="G2433" t="e">
        <v>#N/A</v>
      </c>
    </row>
    <row r="2434" spans="1:7">
      <c r="A2434" s="186"/>
      <c r="B2434" s="187"/>
      <c r="C2434" s="188"/>
      <c r="D2434" s="89" t="s">
        <v>229</v>
      </c>
      <c r="E2434" s="104" t="s">
        <v>163</v>
      </c>
      <c r="G2434" t="e">
        <v>#N/A</v>
      </c>
    </row>
    <row r="2435" spans="1:7">
      <c r="A2435" s="190"/>
      <c r="B2435" s="191"/>
      <c r="C2435" s="189"/>
      <c r="D2435" s="90" t="str">
        <f>+G2435</f>
        <v>19.6</v>
      </c>
      <c r="E2435" s="105" t="s">
        <v>163</v>
      </c>
      <c r="G2435" t="s">
        <v>632</v>
      </c>
    </row>
    <row r="2436" spans="1:7" ht="15.75">
      <c r="A2436" s="192" t="s">
        <v>230</v>
      </c>
      <c r="B2436" s="192"/>
      <c r="C2436" s="192"/>
      <c r="D2436" s="192"/>
      <c r="E2436" s="192"/>
      <c r="G2436" t="e">
        <v>#N/A</v>
      </c>
    </row>
    <row r="2437" spans="1:7">
      <c r="A2437" s="132" t="s">
        <v>538</v>
      </c>
      <c r="B2437" s="135"/>
      <c r="C2437" s="135"/>
      <c r="D2437" s="135"/>
      <c r="E2437" s="136"/>
      <c r="G2437" t="e">
        <v>#N/A</v>
      </c>
    </row>
    <row r="2438" spans="1:7">
      <c r="A2438" s="91" t="s">
        <v>231</v>
      </c>
      <c r="B2438" s="92" t="s">
        <v>163</v>
      </c>
      <c r="C2438" s="92" t="s">
        <v>2</v>
      </c>
      <c r="D2438" s="92" t="s">
        <v>232</v>
      </c>
      <c r="E2438" s="106" t="s">
        <v>233</v>
      </c>
      <c r="G2438" t="e">
        <v>#N/A</v>
      </c>
    </row>
    <row r="2439" spans="1:7">
      <c r="A2439" s="93" t="s">
        <v>537</v>
      </c>
      <c r="B2439" s="94" t="s">
        <v>390</v>
      </c>
      <c r="C2439" s="129">
        <v>1</v>
      </c>
      <c r="D2439" s="96">
        <v>128000</v>
      </c>
      <c r="E2439" s="107">
        <f>ROUND(C2439*D2439,0)</f>
        <v>128000</v>
      </c>
      <c r="G2439" t="e">
        <v>#N/A</v>
      </c>
    </row>
    <row r="2440" spans="1:7">
      <c r="A2440" s="98"/>
      <c r="B2440" s="99">
        <f>+E2440/D2450</f>
        <v>0.80160320641282568</v>
      </c>
      <c r="C2440" s="97"/>
      <c r="D2440" s="98" t="s">
        <v>239</v>
      </c>
      <c r="E2440" s="108">
        <f>SUM(E2439:E2439)</f>
        <v>128000</v>
      </c>
      <c r="G2440" t="e">
        <v>#N/A</v>
      </c>
    </row>
    <row r="2441" spans="1:7">
      <c r="A2441" s="91" t="s">
        <v>240</v>
      </c>
      <c r="B2441" s="92" t="s">
        <v>163</v>
      </c>
      <c r="C2441" s="92" t="s">
        <v>2</v>
      </c>
      <c r="D2441" s="92" t="s">
        <v>232</v>
      </c>
      <c r="E2441" s="106" t="s">
        <v>233</v>
      </c>
      <c r="G2441" t="e">
        <v>#N/A</v>
      </c>
    </row>
    <row r="2442" spans="1:7">
      <c r="A2442" s="93" t="s">
        <v>292</v>
      </c>
      <c r="B2442" s="94" t="s">
        <v>163</v>
      </c>
      <c r="C2442" s="129">
        <v>1</v>
      </c>
      <c r="D2442" s="96">
        <v>24000</v>
      </c>
      <c r="E2442" s="107">
        <f>ROUND(C2442*D2442,0)</f>
        <v>24000</v>
      </c>
      <c r="G2442" t="e">
        <v>#N/A</v>
      </c>
    </row>
    <row r="2443" spans="1:7">
      <c r="A2443" s="98"/>
      <c r="B2443" s="99">
        <f>+E2443/D2450</f>
        <v>0.15030060120240482</v>
      </c>
      <c r="C2443" s="97"/>
      <c r="D2443" s="98" t="s">
        <v>239</v>
      </c>
      <c r="E2443" s="108">
        <f>+E2442</f>
        <v>24000</v>
      </c>
      <c r="G2443" t="e">
        <v>#N/A</v>
      </c>
    </row>
    <row r="2444" spans="1:7">
      <c r="A2444" s="91" t="s">
        <v>248</v>
      </c>
      <c r="B2444" s="92" t="s">
        <v>163</v>
      </c>
      <c r="C2444" s="92" t="s">
        <v>2</v>
      </c>
      <c r="D2444" s="92" t="s">
        <v>232</v>
      </c>
      <c r="E2444" s="106" t="s">
        <v>233</v>
      </c>
      <c r="G2444" t="e">
        <v>#N/A</v>
      </c>
    </row>
    <row r="2445" spans="1:7">
      <c r="A2445" s="93" t="s">
        <v>243</v>
      </c>
      <c r="B2445" s="94" t="s">
        <v>244</v>
      </c>
      <c r="C2445" s="129">
        <v>0.05</v>
      </c>
      <c r="D2445" s="96">
        <v>128000</v>
      </c>
      <c r="E2445" s="107">
        <f>ROUND(C2445*D2445,0)</f>
        <v>6400</v>
      </c>
      <c r="G2445" t="e">
        <v>#N/A</v>
      </c>
    </row>
    <row r="2446" spans="1:7">
      <c r="A2446" s="98"/>
      <c r="B2446" s="99">
        <f>+E2446/D2450</f>
        <v>4.0080160320641281E-2</v>
      </c>
      <c r="C2446" s="97"/>
      <c r="D2446" s="98" t="s">
        <v>239</v>
      </c>
      <c r="E2446" s="108">
        <f>SUM(E2445:E2445)</f>
        <v>6400</v>
      </c>
      <c r="G2446" t="e">
        <v>#N/A</v>
      </c>
    </row>
    <row r="2447" spans="1:7">
      <c r="A2447" s="91" t="s">
        <v>249</v>
      </c>
      <c r="B2447" s="92" t="s">
        <v>163</v>
      </c>
      <c r="C2447" s="92" t="s">
        <v>2</v>
      </c>
      <c r="D2447" s="92" t="s">
        <v>232</v>
      </c>
      <c r="E2447" s="106" t="s">
        <v>233</v>
      </c>
      <c r="G2447" t="e">
        <v>#N/A</v>
      </c>
    </row>
    <row r="2448" spans="1:7">
      <c r="A2448" s="93" t="s">
        <v>247</v>
      </c>
      <c r="B2448" s="94" t="s">
        <v>390</v>
      </c>
      <c r="C2448" s="129">
        <v>0.01</v>
      </c>
      <c r="D2448" s="96">
        <v>128000</v>
      </c>
      <c r="E2448" s="107">
        <f>ROUND(C2448*D2448,0)</f>
        <v>1280</v>
      </c>
      <c r="G2448" t="e">
        <v>#N/A</v>
      </c>
    </row>
    <row r="2449" spans="1:7">
      <c r="A2449" s="98"/>
      <c r="B2449" s="99">
        <f>+E2449/D2450</f>
        <v>8.0160320641282558E-3</v>
      </c>
      <c r="C2449" s="97"/>
      <c r="D2449" s="98" t="s">
        <v>239</v>
      </c>
      <c r="E2449" s="108">
        <f>SUM(E2448:E2448)</f>
        <v>1280</v>
      </c>
      <c r="G2449" t="e">
        <v>#N/A</v>
      </c>
    </row>
    <row r="2450" spans="1:7">
      <c r="A2450" s="193" t="s">
        <v>245</v>
      </c>
      <c r="B2450" s="193"/>
      <c r="C2450" s="193"/>
      <c r="D2450" s="194">
        <v>159680</v>
      </c>
      <c r="E2450" s="194"/>
      <c r="G2450" t="e">
        <v>#N/A</v>
      </c>
    </row>
    <row r="2451" spans="1:7">
      <c r="G2451" t="e">
        <v>#N/A</v>
      </c>
    </row>
    <row r="2452" spans="1:7" ht="20.25">
      <c r="A2452" s="183" t="s">
        <v>246</v>
      </c>
      <c r="B2452" s="184"/>
      <c r="C2452" s="184"/>
      <c r="D2452" s="184"/>
      <c r="E2452" s="185"/>
      <c r="G2452" t="e">
        <v>#N/A</v>
      </c>
    </row>
    <row r="2453" spans="1:7">
      <c r="A2453" s="186"/>
      <c r="B2453" s="187"/>
      <c r="C2453" s="188"/>
      <c r="D2453" s="89" t="s">
        <v>229</v>
      </c>
      <c r="E2453" s="104" t="s">
        <v>163</v>
      </c>
      <c r="G2453" t="e">
        <v>#N/A</v>
      </c>
    </row>
    <row r="2454" spans="1:7">
      <c r="A2454" s="190"/>
      <c r="B2454" s="191"/>
      <c r="C2454" s="189"/>
      <c r="D2454" s="90" t="str">
        <f>+G2454</f>
        <v>19.7</v>
      </c>
      <c r="E2454" s="105" t="s">
        <v>163</v>
      </c>
      <c r="G2454" t="s">
        <v>633</v>
      </c>
    </row>
    <row r="2455" spans="1:7" ht="15.75">
      <c r="A2455" s="192" t="s">
        <v>230</v>
      </c>
      <c r="B2455" s="192"/>
      <c r="C2455" s="192"/>
      <c r="D2455" s="192"/>
      <c r="E2455" s="192"/>
      <c r="G2455" t="e">
        <v>#N/A</v>
      </c>
    </row>
    <row r="2456" spans="1:7" ht="25.5">
      <c r="A2456" s="132" t="s">
        <v>428</v>
      </c>
      <c r="B2456" s="135"/>
      <c r="C2456" s="135"/>
      <c r="D2456" s="135"/>
      <c r="E2456" s="136"/>
      <c r="G2456" t="e">
        <v>#N/A</v>
      </c>
    </row>
    <row r="2457" spans="1:7">
      <c r="A2457" s="91" t="s">
        <v>231</v>
      </c>
      <c r="B2457" s="92" t="s">
        <v>163</v>
      </c>
      <c r="C2457" s="92" t="s">
        <v>2</v>
      </c>
      <c r="D2457" s="92" t="s">
        <v>232</v>
      </c>
      <c r="E2457" s="106" t="s">
        <v>233</v>
      </c>
      <c r="G2457" t="e">
        <v>#N/A</v>
      </c>
    </row>
    <row r="2458" spans="1:7">
      <c r="A2458" s="93" t="s">
        <v>539</v>
      </c>
      <c r="B2458" s="94" t="s">
        <v>390</v>
      </c>
      <c r="C2458" s="129">
        <v>1</v>
      </c>
      <c r="D2458" s="96">
        <v>128000</v>
      </c>
      <c r="E2458" s="107">
        <f>ROUND(C2458*D2458,0)</f>
        <v>128000</v>
      </c>
      <c r="G2458" t="e">
        <v>#N/A</v>
      </c>
    </row>
    <row r="2459" spans="1:7">
      <c r="A2459" s="98"/>
      <c r="B2459" s="99">
        <f>+E2459/D2469</f>
        <v>0.80160320641282568</v>
      </c>
      <c r="C2459" s="97"/>
      <c r="D2459" s="98" t="s">
        <v>239</v>
      </c>
      <c r="E2459" s="108">
        <f>SUM(E2458:E2458)</f>
        <v>128000</v>
      </c>
      <c r="G2459" t="e">
        <v>#N/A</v>
      </c>
    </row>
    <row r="2460" spans="1:7">
      <c r="A2460" s="91" t="s">
        <v>240</v>
      </c>
      <c r="B2460" s="92" t="s">
        <v>163</v>
      </c>
      <c r="C2460" s="92" t="s">
        <v>2</v>
      </c>
      <c r="D2460" s="92" t="s">
        <v>232</v>
      </c>
      <c r="E2460" s="106" t="s">
        <v>233</v>
      </c>
      <c r="G2460" t="e">
        <v>#N/A</v>
      </c>
    </row>
    <row r="2461" spans="1:7">
      <c r="A2461" s="93" t="s">
        <v>292</v>
      </c>
      <c r="B2461" s="94" t="s">
        <v>163</v>
      </c>
      <c r="C2461" s="129">
        <v>1</v>
      </c>
      <c r="D2461" s="96">
        <v>24000</v>
      </c>
      <c r="E2461" s="107">
        <f>ROUND(C2461*D2461,0)</f>
        <v>24000</v>
      </c>
      <c r="G2461" t="e">
        <v>#N/A</v>
      </c>
    </row>
    <row r="2462" spans="1:7">
      <c r="A2462" s="98"/>
      <c r="B2462" s="99">
        <f>+E2462/D2469</f>
        <v>0.15030060120240482</v>
      </c>
      <c r="C2462" s="97"/>
      <c r="D2462" s="98" t="s">
        <v>239</v>
      </c>
      <c r="E2462" s="108">
        <f>+E2461</f>
        <v>24000</v>
      </c>
      <c r="G2462" t="e">
        <v>#N/A</v>
      </c>
    </row>
    <row r="2463" spans="1:7">
      <c r="A2463" s="91" t="s">
        <v>248</v>
      </c>
      <c r="B2463" s="92" t="s">
        <v>163</v>
      </c>
      <c r="C2463" s="92" t="s">
        <v>2</v>
      </c>
      <c r="D2463" s="92" t="s">
        <v>232</v>
      </c>
      <c r="E2463" s="106" t="s">
        <v>233</v>
      </c>
      <c r="G2463" t="e">
        <v>#N/A</v>
      </c>
    </row>
    <row r="2464" spans="1:7">
      <c r="A2464" s="93" t="s">
        <v>243</v>
      </c>
      <c r="B2464" s="94" t="s">
        <v>244</v>
      </c>
      <c r="C2464" s="141">
        <v>0.05</v>
      </c>
      <c r="D2464" s="96">
        <v>128000</v>
      </c>
      <c r="E2464" s="107">
        <f>ROUND(C2464*D2464,0)</f>
        <v>6400</v>
      </c>
      <c r="G2464" t="e">
        <v>#N/A</v>
      </c>
    </row>
    <row r="2465" spans="1:7">
      <c r="A2465" s="98"/>
      <c r="B2465" s="99">
        <f>+E2465/D2469</f>
        <v>4.0080160320641281E-2</v>
      </c>
      <c r="C2465" s="97"/>
      <c r="D2465" s="98" t="s">
        <v>239</v>
      </c>
      <c r="E2465" s="108">
        <f>SUM(E2464:E2464)</f>
        <v>6400</v>
      </c>
      <c r="G2465" t="e">
        <v>#N/A</v>
      </c>
    </row>
    <row r="2466" spans="1:7">
      <c r="A2466" s="91" t="s">
        <v>249</v>
      </c>
      <c r="B2466" s="92" t="s">
        <v>163</v>
      </c>
      <c r="C2466" s="92" t="s">
        <v>2</v>
      </c>
      <c r="D2466" s="92" t="s">
        <v>232</v>
      </c>
      <c r="E2466" s="106" t="s">
        <v>233</v>
      </c>
      <c r="G2466" t="e">
        <v>#N/A</v>
      </c>
    </row>
    <row r="2467" spans="1:7">
      <c r="A2467" s="93" t="s">
        <v>247</v>
      </c>
      <c r="B2467" s="94" t="s">
        <v>390</v>
      </c>
      <c r="C2467" s="141">
        <v>0.01</v>
      </c>
      <c r="D2467" s="96">
        <v>128000</v>
      </c>
      <c r="E2467" s="107">
        <f>ROUND(C2467*D2467,0)</f>
        <v>1280</v>
      </c>
      <c r="G2467" t="e">
        <v>#N/A</v>
      </c>
    </row>
    <row r="2468" spans="1:7">
      <c r="A2468" s="98"/>
      <c r="B2468" s="99">
        <f>+E2468/D2469</f>
        <v>8.0160320641282558E-3</v>
      </c>
      <c r="C2468" s="97"/>
      <c r="D2468" s="98" t="s">
        <v>239</v>
      </c>
      <c r="E2468" s="108">
        <f>SUM(E2467:E2467)</f>
        <v>1280</v>
      </c>
      <c r="G2468" t="e">
        <v>#N/A</v>
      </c>
    </row>
    <row r="2469" spans="1:7">
      <c r="A2469" s="193" t="s">
        <v>245</v>
      </c>
      <c r="B2469" s="193"/>
      <c r="C2469" s="193"/>
      <c r="D2469" s="194">
        <v>159680</v>
      </c>
      <c r="E2469" s="194"/>
      <c r="G2469" t="e">
        <v>#N/A</v>
      </c>
    </row>
    <row r="2470" spans="1:7">
      <c r="G2470" t="e">
        <v>#N/A</v>
      </c>
    </row>
    <row r="2471" spans="1:7" ht="20.25">
      <c r="A2471" s="183" t="s">
        <v>246</v>
      </c>
      <c r="B2471" s="184"/>
      <c r="C2471" s="184"/>
      <c r="D2471" s="184"/>
      <c r="E2471" s="185"/>
      <c r="G2471" t="e">
        <v>#N/A</v>
      </c>
    </row>
    <row r="2472" spans="1:7">
      <c r="A2472" s="186"/>
      <c r="B2472" s="187"/>
      <c r="C2472" s="188"/>
      <c r="D2472" s="89" t="s">
        <v>229</v>
      </c>
      <c r="E2472" s="104" t="s">
        <v>163</v>
      </c>
      <c r="G2472" t="e">
        <v>#N/A</v>
      </c>
    </row>
    <row r="2473" spans="1:7">
      <c r="A2473" s="190"/>
      <c r="B2473" s="191"/>
      <c r="C2473" s="189"/>
      <c r="D2473" s="90" t="str">
        <f>+G2473</f>
        <v>19.8</v>
      </c>
      <c r="E2473" s="105" t="s">
        <v>163</v>
      </c>
      <c r="G2473" t="s">
        <v>634</v>
      </c>
    </row>
    <row r="2474" spans="1:7" ht="15.75">
      <c r="A2474" s="192" t="s">
        <v>230</v>
      </c>
      <c r="B2474" s="192"/>
      <c r="C2474" s="192"/>
      <c r="D2474" s="192"/>
      <c r="E2474" s="192"/>
      <c r="G2474" t="e">
        <v>#N/A</v>
      </c>
    </row>
    <row r="2475" spans="1:7" ht="38.25">
      <c r="A2475" s="132" t="s">
        <v>419</v>
      </c>
      <c r="B2475" s="135"/>
      <c r="C2475" s="135"/>
      <c r="D2475" s="135"/>
      <c r="E2475" s="136"/>
      <c r="G2475" t="e">
        <v>#N/A</v>
      </c>
    </row>
    <row r="2476" spans="1:7">
      <c r="A2476" s="91" t="s">
        <v>231</v>
      </c>
      <c r="B2476" s="92" t="s">
        <v>163</v>
      </c>
      <c r="C2476" s="92" t="s">
        <v>2</v>
      </c>
      <c r="D2476" s="92" t="s">
        <v>232</v>
      </c>
      <c r="E2476" s="106" t="s">
        <v>233</v>
      </c>
      <c r="G2476" t="e">
        <v>#N/A</v>
      </c>
    </row>
    <row r="2477" spans="1:7">
      <c r="A2477" s="93" t="s">
        <v>540</v>
      </c>
      <c r="B2477" s="94" t="s">
        <v>541</v>
      </c>
      <c r="C2477" s="129">
        <v>100</v>
      </c>
      <c r="D2477" s="96">
        <v>19308</v>
      </c>
      <c r="E2477" s="107">
        <f>ROUND(C2477*D2477,0)</f>
        <v>1930800</v>
      </c>
      <c r="G2477" t="e">
        <v>#N/A</v>
      </c>
    </row>
    <row r="2478" spans="1:7">
      <c r="A2478" s="98"/>
      <c r="B2478" s="99">
        <f>+E2478/D2488</f>
        <v>0.60851926977687631</v>
      </c>
      <c r="C2478" s="97"/>
      <c r="D2478" s="98" t="s">
        <v>239</v>
      </c>
      <c r="E2478" s="108">
        <f>SUM(E2477:E2477)</f>
        <v>1930800</v>
      </c>
      <c r="G2478" t="e">
        <v>#N/A</v>
      </c>
    </row>
    <row r="2479" spans="1:7">
      <c r="A2479" s="91" t="s">
        <v>240</v>
      </c>
      <c r="B2479" s="92" t="s">
        <v>163</v>
      </c>
      <c r="C2479" s="92" t="s">
        <v>2</v>
      </c>
      <c r="D2479" s="92" t="s">
        <v>232</v>
      </c>
      <c r="E2479" s="106" t="s">
        <v>233</v>
      </c>
      <c r="G2479" t="e">
        <v>#N/A</v>
      </c>
    </row>
    <row r="2480" spans="1:7">
      <c r="A2480" s="93" t="s">
        <v>292</v>
      </c>
      <c r="B2480" s="94" t="s">
        <v>163</v>
      </c>
      <c r="C2480" s="129">
        <v>1</v>
      </c>
      <c r="D2480" s="96">
        <v>1126300</v>
      </c>
      <c r="E2480" s="107">
        <f>ROUND(C2480*D2480,0)</f>
        <v>1126300</v>
      </c>
      <c r="G2480" t="e">
        <v>#N/A</v>
      </c>
    </row>
    <row r="2481" spans="1:7">
      <c r="A2481" s="98"/>
      <c r="B2481" s="99">
        <f>+E2481/D2488</f>
        <v>0.35496957403651114</v>
      </c>
      <c r="C2481" s="97"/>
      <c r="D2481" s="98" t="s">
        <v>239</v>
      </c>
      <c r="E2481" s="108">
        <f>+E2480</f>
        <v>1126300</v>
      </c>
      <c r="G2481" t="e">
        <v>#N/A</v>
      </c>
    </row>
    <row r="2482" spans="1:7">
      <c r="A2482" s="91" t="s">
        <v>248</v>
      </c>
      <c r="B2482" s="92" t="s">
        <v>163</v>
      </c>
      <c r="C2482" s="92" t="s">
        <v>2</v>
      </c>
      <c r="D2482" s="92" t="s">
        <v>232</v>
      </c>
      <c r="E2482" s="106" t="s">
        <v>233</v>
      </c>
      <c r="G2482" t="e">
        <v>#N/A</v>
      </c>
    </row>
    <row r="2483" spans="1:7">
      <c r="A2483" s="93" t="s">
        <v>243</v>
      </c>
      <c r="B2483" s="94" t="s">
        <v>244</v>
      </c>
      <c r="C2483" s="141">
        <v>0.05</v>
      </c>
      <c r="D2483" s="96">
        <v>1930800</v>
      </c>
      <c r="E2483" s="107">
        <f>ROUND(C2483*D2483,0)</f>
        <v>96540</v>
      </c>
      <c r="G2483" t="e">
        <v>#N/A</v>
      </c>
    </row>
    <row r="2484" spans="1:7">
      <c r="A2484" s="98"/>
      <c r="B2484" s="99">
        <f>+E2484/D2488</f>
        <v>3.0425963488843813E-2</v>
      </c>
      <c r="C2484" s="97"/>
      <c r="D2484" s="98" t="s">
        <v>239</v>
      </c>
      <c r="E2484" s="108">
        <f>SUM(E2483:E2483)</f>
        <v>96540</v>
      </c>
      <c r="G2484" t="e">
        <v>#N/A</v>
      </c>
    </row>
    <row r="2485" spans="1:7">
      <c r="A2485" s="91" t="s">
        <v>249</v>
      </c>
      <c r="B2485" s="92" t="s">
        <v>163</v>
      </c>
      <c r="C2485" s="92" t="s">
        <v>2</v>
      </c>
      <c r="D2485" s="92" t="s">
        <v>232</v>
      </c>
      <c r="E2485" s="106" t="s">
        <v>233</v>
      </c>
      <c r="G2485" t="e">
        <v>#N/A</v>
      </c>
    </row>
    <row r="2486" spans="1:7">
      <c r="A2486" s="93" t="s">
        <v>247</v>
      </c>
      <c r="B2486" s="94" t="s">
        <v>390</v>
      </c>
      <c r="C2486" s="141">
        <v>0.01</v>
      </c>
      <c r="D2486" s="96">
        <v>1930800</v>
      </c>
      <c r="E2486" s="107">
        <f>ROUND(C2486*D2486,0)</f>
        <v>19308</v>
      </c>
      <c r="G2486" t="e">
        <v>#N/A</v>
      </c>
    </row>
    <row r="2487" spans="1:7">
      <c r="A2487" s="98"/>
      <c r="B2487" s="99">
        <f>+E2487/D2488</f>
        <v>6.0851926977687626E-3</v>
      </c>
      <c r="C2487" s="97"/>
      <c r="D2487" s="98" t="s">
        <v>239</v>
      </c>
      <c r="E2487" s="108">
        <f>SUM(E2486:E2486)</f>
        <v>19308</v>
      </c>
      <c r="G2487" t="e">
        <v>#N/A</v>
      </c>
    </row>
    <row r="2488" spans="1:7">
      <c r="A2488" s="193" t="s">
        <v>245</v>
      </c>
      <c r="B2488" s="193"/>
      <c r="C2488" s="193"/>
      <c r="D2488" s="194">
        <v>3172948</v>
      </c>
      <c r="E2488" s="194"/>
      <c r="G2488" t="e">
        <v>#N/A</v>
      </c>
    </row>
    <row r="2489" spans="1:7">
      <c r="G2489" t="e">
        <v>#N/A</v>
      </c>
    </row>
    <row r="2490" spans="1:7" ht="20.25">
      <c r="A2490" s="183" t="s">
        <v>246</v>
      </c>
      <c r="B2490" s="184"/>
      <c r="C2490" s="184"/>
      <c r="D2490" s="184"/>
      <c r="E2490" s="185"/>
      <c r="G2490" t="e">
        <v>#N/A</v>
      </c>
    </row>
    <row r="2491" spans="1:7">
      <c r="A2491" s="186"/>
      <c r="B2491" s="187"/>
      <c r="C2491" s="188"/>
      <c r="D2491" s="89" t="s">
        <v>229</v>
      </c>
      <c r="E2491" s="104" t="s">
        <v>163</v>
      </c>
      <c r="G2491" t="e">
        <v>#N/A</v>
      </c>
    </row>
    <row r="2492" spans="1:7">
      <c r="A2492" s="190"/>
      <c r="B2492" s="191"/>
      <c r="C2492" s="189"/>
      <c r="D2492" s="90" t="str">
        <f>+G2492</f>
        <v>20.1</v>
      </c>
      <c r="E2492" s="105" t="s">
        <v>163</v>
      </c>
      <c r="G2492" t="s">
        <v>636</v>
      </c>
    </row>
    <row r="2493" spans="1:7" ht="15.75">
      <c r="A2493" s="192" t="s">
        <v>230</v>
      </c>
      <c r="B2493" s="192"/>
      <c r="C2493" s="192"/>
      <c r="D2493" s="192"/>
      <c r="E2493" s="192"/>
      <c r="G2493" t="e">
        <v>#N/A</v>
      </c>
    </row>
    <row r="2494" spans="1:7" ht="38.25">
      <c r="A2494" s="132" t="s">
        <v>416</v>
      </c>
      <c r="B2494" s="135"/>
      <c r="C2494" s="135"/>
      <c r="D2494" s="135"/>
      <c r="E2494" s="136"/>
      <c r="G2494" t="e">
        <v>#N/A</v>
      </c>
    </row>
    <row r="2495" spans="1:7">
      <c r="A2495" s="91" t="s">
        <v>231</v>
      </c>
      <c r="B2495" s="92" t="s">
        <v>163</v>
      </c>
      <c r="C2495" s="92" t="s">
        <v>2</v>
      </c>
      <c r="D2495" s="92" t="s">
        <v>232</v>
      </c>
      <c r="E2495" s="106" t="s">
        <v>233</v>
      </c>
      <c r="G2495" t="e">
        <v>#N/A</v>
      </c>
    </row>
    <row r="2496" spans="1:7">
      <c r="A2496" s="93" t="s">
        <v>530</v>
      </c>
      <c r="B2496" s="94" t="s">
        <v>163</v>
      </c>
      <c r="C2496" s="129">
        <v>1</v>
      </c>
      <c r="D2496" s="96">
        <v>18500</v>
      </c>
      <c r="E2496" s="107">
        <f t="shared" ref="E2496:E2497" si="58">ROUND(C2496*D2496,0)</f>
        <v>18500</v>
      </c>
      <c r="G2496" t="e">
        <v>#N/A</v>
      </c>
    </row>
    <row r="2497" spans="1:7">
      <c r="A2497" s="93" t="s">
        <v>531</v>
      </c>
      <c r="B2497" s="94" t="s">
        <v>464</v>
      </c>
      <c r="C2497" s="129">
        <v>4</v>
      </c>
      <c r="D2497" s="96">
        <v>7280</v>
      </c>
      <c r="E2497" s="107">
        <f t="shared" si="58"/>
        <v>29120</v>
      </c>
      <c r="G2497" t="e">
        <v>#N/A</v>
      </c>
    </row>
    <row r="2498" spans="1:7">
      <c r="A2498" s="93" t="s">
        <v>534</v>
      </c>
      <c r="B2498" s="94" t="s">
        <v>163</v>
      </c>
      <c r="C2498" s="129">
        <v>1</v>
      </c>
      <c r="D2498" s="96">
        <v>12500</v>
      </c>
      <c r="E2498" s="107">
        <f>ROUND(C2498*D2498,0)</f>
        <v>12500</v>
      </c>
      <c r="G2498" t="e">
        <v>#N/A</v>
      </c>
    </row>
    <row r="2499" spans="1:7">
      <c r="A2499" s="93" t="s">
        <v>532</v>
      </c>
      <c r="B2499" s="94" t="s">
        <v>464</v>
      </c>
      <c r="C2499" s="129">
        <v>4</v>
      </c>
      <c r="D2499" s="96">
        <v>17589</v>
      </c>
      <c r="E2499" s="107">
        <f>ROUND(C2499*D2499,0)</f>
        <v>70356</v>
      </c>
      <c r="G2499" t="e">
        <v>#N/A</v>
      </c>
    </row>
    <row r="2500" spans="1:7">
      <c r="A2500" s="93" t="s">
        <v>480</v>
      </c>
      <c r="B2500" s="94" t="s">
        <v>390</v>
      </c>
      <c r="C2500" s="129">
        <v>1</v>
      </c>
      <c r="D2500" s="96">
        <v>8500</v>
      </c>
      <c r="E2500" s="107">
        <f t="shared" ref="E2500" si="59">ROUND(C2500*D2500,0)</f>
        <v>8500</v>
      </c>
      <c r="G2500" t="e">
        <v>#N/A</v>
      </c>
    </row>
    <row r="2501" spans="1:7">
      <c r="A2501" s="98"/>
      <c r="B2501" s="99">
        <f>+E2501/D2511</f>
        <v>0.79772694658898491</v>
      </c>
      <c r="C2501" s="97"/>
      <c r="D2501" s="98" t="s">
        <v>239</v>
      </c>
      <c r="E2501" s="108">
        <f>SUM(E2496:E2500)</f>
        <v>138976</v>
      </c>
      <c r="G2501" t="e">
        <v>#N/A</v>
      </c>
    </row>
    <row r="2502" spans="1:7">
      <c r="A2502" s="91" t="s">
        <v>240</v>
      </c>
      <c r="B2502" s="92" t="s">
        <v>163</v>
      </c>
      <c r="C2502" s="92" t="s">
        <v>2</v>
      </c>
      <c r="D2502" s="92" t="s">
        <v>232</v>
      </c>
      <c r="E2502" s="106" t="s">
        <v>233</v>
      </c>
      <c r="G2502" t="e">
        <v>#N/A</v>
      </c>
    </row>
    <row r="2503" spans="1:7">
      <c r="A2503" s="93" t="s">
        <v>292</v>
      </c>
      <c r="B2503" s="94" t="s">
        <v>163</v>
      </c>
      <c r="C2503" s="129">
        <v>1</v>
      </c>
      <c r="D2503" s="96">
        <v>26900</v>
      </c>
      <c r="E2503" s="107">
        <f>ROUND(C2503*D2503,0)</f>
        <v>26900</v>
      </c>
      <c r="G2503" t="e">
        <v>#N/A</v>
      </c>
    </row>
    <row r="2504" spans="1:7">
      <c r="A2504" s="98"/>
      <c r="B2504" s="99">
        <f>+E2504/D2511</f>
        <v>0.15440691100077492</v>
      </c>
      <c r="C2504" s="97"/>
      <c r="D2504" s="98" t="s">
        <v>239</v>
      </c>
      <c r="E2504" s="108">
        <f>+E2503</f>
        <v>26900</v>
      </c>
      <c r="G2504" t="e">
        <v>#N/A</v>
      </c>
    </row>
    <row r="2505" spans="1:7">
      <c r="A2505" s="91" t="s">
        <v>248</v>
      </c>
      <c r="B2505" s="92" t="s">
        <v>163</v>
      </c>
      <c r="C2505" s="92" t="s">
        <v>2</v>
      </c>
      <c r="D2505" s="92" t="s">
        <v>232</v>
      </c>
      <c r="E2505" s="106" t="s">
        <v>233</v>
      </c>
      <c r="G2505" t="e">
        <v>#N/A</v>
      </c>
    </row>
    <row r="2506" spans="1:7">
      <c r="A2506" s="93" t="s">
        <v>243</v>
      </c>
      <c r="B2506" s="94" t="s">
        <v>244</v>
      </c>
      <c r="C2506" s="141">
        <v>0.05</v>
      </c>
      <c r="D2506" s="96">
        <v>138976</v>
      </c>
      <c r="E2506" s="107">
        <f>ROUND(C2506*D2506,0)</f>
        <v>6949</v>
      </c>
      <c r="G2506" t="e">
        <v>#N/A</v>
      </c>
    </row>
    <row r="2507" spans="1:7">
      <c r="A2507" s="98"/>
      <c r="B2507" s="99">
        <f>+E2507/D2511</f>
        <v>3.9887495336222482E-2</v>
      </c>
      <c r="C2507" s="97"/>
      <c r="D2507" s="98" t="s">
        <v>239</v>
      </c>
      <c r="E2507" s="108">
        <f>SUM(E2506:E2506)</f>
        <v>6949</v>
      </c>
      <c r="G2507" t="e">
        <v>#N/A</v>
      </c>
    </row>
    <row r="2508" spans="1:7">
      <c r="A2508" s="91" t="s">
        <v>249</v>
      </c>
      <c r="B2508" s="92" t="s">
        <v>163</v>
      </c>
      <c r="C2508" s="92" t="s">
        <v>2</v>
      </c>
      <c r="D2508" s="92" t="s">
        <v>232</v>
      </c>
      <c r="E2508" s="106" t="s">
        <v>233</v>
      </c>
      <c r="G2508" t="e">
        <v>#N/A</v>
      </c>
    </row>
    <row r="2509" spans="1:7">
      <c r="A2509" s="93" t="s">
        <v>247</v>
      </c>
      <c r="B2509" s="94" t="s">
        <v>209</v>
      </c>
      <c r="C2509" s="129">
        <v>0.01</v>
      </c>
      <c r="D2509" s="96">
        <v>138976</v>
      </c>
      <c r="E2509" s="107">
        <f>ROUND(C2509*D2509,0)</f>
        <v>1390</v>
      </c>
      <c r="G2509" t="e">
        <v>#N/A</v>
      </c>
    </row>
    <row r="2510" spans="1:7">
      <c r="A2510" s="98"/>
      <c r="B2510" s="99">
        <f>+E2510/D2511</f>
        <v>7.9786470740177366E-3</v>
      </c>
      <c r="C2510" s="97"/>
      <c r="D2510" s="98" t="s">
        <v>239</v>
      </c>
      <c r="E2510" s="108">
        <f>SUM(E2509:E2509)</f>
        <v>1390</v>
      </c>
      <c r="G2510" t="e">
        <v>#N/A</v>
      </c>
    </row>
    <row r="2511" spans="1:7">
      <c r="A2511" s="193" t="s">
        <v>245</v>
      </c>
      <c r="B2511" s="193"/>
      <c r="C2511" s="193"/>
      <c r="D2511" s="194">
        <v>174215</v>
      </c>
      <c r="E2511" s="194"/>
      <c r="G2511" t="e">
        <v>#N/A</v>
      </c>
    </row>
    <row r="2512" spans="1:7">
      <c r="G2512" t="e">
        <v>#N/A</v>
      </c>
    </row>
    <row r="2513" spans="1:7" ht="20.25">
      <c r="A2513" s="183" t="s">
        <v>246</v>
      </c>
      <c r="B2513" s="184"/>
      <c r="C2513" s="184"/>
      <c r="D2513" s="184"/>
      <c r="E2513" s="185"/>
      <c r="G2513" t="e">
        <v>#N/A</v>
      </c>
    </row>
    <row r="2514" spans="1:7">
      <c r="A2514" s="186"/>
      <c r="B2514" s="187"/>
      <c r="C2514" s="188"/>
      <c r="D2514" s="89" t="s">
        <v>229</v>
      </c>
      <c r="E2514" s="104" t="s">
        <v>163</v>
      </c>
      <c r="G2514" t="e">
        <v>#N/A</v>
      </c>
    </row>
    <row r="2515" spans="1:7">
      <c r="A2515" s="190"/>
      <c r="B2515" s="191"/>
      <c r="C2515" s="189"/>
      <c r="D2515" s="90" t="str">
        <f>+G2515</f>
        <v>20.2</v>
      </c>
      <c r="E2515" s="105" t="s">
        <v>163</v>
      </c>
      <c r="G2515" t="s">
        <v>637</v>
      </c>
    </row>
    <row r="2516" spans="1:7" ht="15.75">
      <c r="A2516" s="192" t="s">
        <v>230</v>
      </c>
      <c r="B2516" s="192"/>
      <c r="C2516" s="192"/>
      <c r="D2516" s="192"/>
      <c r="E2516" s="192"/>
      <c r="G2516" t="e">
        <v>#N/A</v>
      </c>
    </row>
    <row r="2517" spans="1:7" ht="51">
      <c r="A2517" s="132" t="s">
        <v>417</v>
      </c>
      <c r="B2517" s="135"/>
      <c r="C2517" s="135"/>
      <c r="D2517" s="135"/>
      <c r="E2517" s="136"/>
      <c r="G2517" t="e">
        <v>#N/A</v>
      </c>
    </row>
    <row r="2518" spans="1:7">
      <c r="A2518" s="91" t="s">
        <v>231</v>
      </c>
      <c r="B2518" s="92" t="s">
        <v>163</v>
      </c>
      <c r="C2518" s="92" t="s">
        <v>2</v>
      </c>
      <c r="D2518" s="92" t="s">
        <v>232</v>
      </c>
      <c r="E2518" s="106" t="s">
        <v>233</v>
      </c>
      <c r="G2518" t="e">
        <v>#N/A</v>
      </c>
    </row>
    <row r="2519" spans="1:7">
      <c r="A2519" s="93" t="s">
        <v>530</v>
      </c>
      <c r="B2519" s="94" t="s">
        <v>163</v>
      </c>
      <c r="C2519" s="129">
        <v>1</v>
      </c>
      <c r="D2519" s="96">
        <v>18500</v>
      </c>
      <c r="E2519" s="107">
        <f t="shared" ref="E2519:E2520" si="60">ROUND(C2519*D2519,0)</f>
        <v>18500</v>
      </c>
      <c r="G2519" t="e">
        <v>#N/A</v>
      </c>
    </row>
    <row r="2520" spans="1:7">
      <c r="A2520" s="93" t="s">
        <v>531</v>
      </c>
      <c r="B2520" s="94" t="s">
        <v>464</v>
      </c>
      <c r="C2520" s="129">
        <v>4</v>
      </c>
      <c r="D2520" s="96">
        <v>7280</v>
      </c>
      <c r="E2520" s="107">
        <f t="shared" si="60"/>
        <v>29120</v>
      </c>
      <c r="G2520" t="e">
        <v>#N/A</v>
      </c>
    </row>
    <row r="2521" spans="1:7">
      <c r="A2521" s="93" t="s">
        <v>542</v>
      </c>
      <c r="B2521" s="94" t="s">
        <v>163</v>
      </c>
      <c r="C2521" s="129">
        <v>1.2</v>
      </c>
      <c r="D2521" s="96">
        <v>8550</v>
      </c>
      <c r="E2521" s="107">
        <f>ROUND(C2521*D2521,0)</f>
        <v>10260</v>
      </c>
      <c r="G2521" t="e">
        <v>#N/A</v>
      </c>
    </row>
    <row r="2522" spans="1:7">
      <c r="A2522" s="93" t="s">
        <v>532</v>
      </c>
      <c r="B2522" s="94" t="s">
        <v>464</v>
      </c>
      <c r="C2522" s="129">
        <v>4</v>
      </c>
      <c r="D2522" s="96">
        <v>17589</v>
      </c>
      <c r="E2522" s="107">
        <f>ROUND(C2522*D2522,0)</f>
        <v>70356</v>
      </c>
      <c r="G2522" t="e">
        <v>#N/A</v>
      </c>
    </row>
    <row r="2523" spans="1:7">
      <c r="A2523" s="93" t="s">
        <v>480</v>
      </c>
      <c r="B2523" s="94" t="s">
        <v>390</v>
      </c>
      <c r="C2523" s="129">
        <v>1</v>
      </c>
      <c r="D2523" s="96">
        <v>8500</v>
      </c>
      <c r="E2523" s="107">
        <f t="shared" ref="E2523" si="61">ROUND(C2523*D2523,0)</f>
        <v>8500</v>
      </c>
      <c r="G2523" t="e">
        <v>#N/A</v>
      </c>
    </row>
    <row r="2524" spans="1:7">
      <c r="A2524" s="98"/>
      <c r="B2524" s="99">
        <f>+E2524/D2534</f>
        <v>0.80093720712277416</v>
      </c>
      <c r="C2524" s="97"/>
      <c r="D2524" s="98" t="s">
        <v>239</v>
      </c>
      <c r="E2524" s="108">
        <f>SUM(E2519:E2523)</f>
        <v>136736</v>
      </c>
      <c r="G2524" t="e">
        <v>#N/A</v>
      </c>
    </row>
    <row r="2525" spans="1:7">
      <c r="A2525" s="91" t="s">
        <v>240</v>
      </c>
      <c r="B2525" s="92" t="s">
        <v>163</v>
      </c>
      <c r="C2525" s="92" t="s">
        <v>2</v>
      </c>
      <c r="D2525" s="92" t="s">
        <v>232</v>
      </c>
      <c r="E2525" s="106" t="s">
        <v>233</v>
      </c>
      <c r="G2525" t="e">
        <v>#N/A</v>
      </c>
    </row>
    <row r="2526" spans="1:7">
      <c r="A2526" s="93" t="s">
        <v>292</v>
      </c>
      <c r="B2526" s="94" t="s">
        <v>163</v>
      </c>
      <c r="C2526" s="129">
        <v>1</v>
      </c>
      <c r="D2526" s="96">
        <v>25780</v>
      </c>
      <c r="E2526" s="107">
        <f>ROUND(C2526*D2526,0)</f>
        <v>25780</v>
      </c>
      <c r="G2526" t="e">
        <v>#N/A</v>
      </c>
    </row>
    <row r="2527" spans="1:7">
      <c r="A2527" s="98"/>
      <c r="B2527" s="99">
        <f>+E2527/D2534</f>
        <v>0.15100749765698218</v>
      </c>
      <c r="C2527" s="97"/>
      <c r="D2527" s="98" t="s">
        <v>239</v>
      </c>
      <c r="E2527" s="108">
        <f>+E2526</f>
        <v>25780</v>
      </c>
      <c r="G2527" t="e">
        <v>#N/A</v>
      </c>
    </row>
    <row r="2528" spans="1:7">
      <c r="A2528" s="91" t="s">
        <v>248</v>
      </c>
      <c r="B2528" s="92" t="s">
        <v>163</v>
      </c>
      <c r="C2528" s="92" t="s">
        <v>2</v>
      </c>
      <c r="D2528" s="92" t="s">
        <v>232</v>
      </c>
      <c r="E2528" s="106" t="s">
        <v>233</v>
      </c>
      <c r="G2528" t="e">
        <v>#N/A</v>
      </c>
    </row>
    <row r="2529" spans="1:7">
      <c r="A2529" s="93" t="s">
        <v>243</v>
      </c>
      <c r="B2529" s="94" t="s">
        <v>244</v>
      </c>
      <c r="C2529" s="129">
        <v>0.05</v>
      </c>
      <c r="D2529" s="96">
        <v>136736</v>
      </c>
      <c r="E2529" s="107">
        <f>ROUND(C2529*D2529,0)</f>
        <v>6837</v>
      </c>
      <c r="G2529" t="e">
        <v>#N/A</v>
      </c>
    </row>
    <row r="2530" spans="1:7">
      <c r="A2530" s="98"/>
      <c r="B2530" s="99">
        <f>+E2530/D2534</f>
        <v>4.0048031865042175E-2</v>
      </c>
      <c r="C2530" s="97"/>
      <c r="D2530" s="98" t="s">
        <v>239</v>
      </c>
      <c r="E2530" s="108">
        <f>SUM(E2529:E2529)</f>
        <v>6837</v>
      </c>
      <c r="G2530" t="e">
        <v>#N/A</v>
      </c>
    </row>
    <row r="2531" spans="1:7">
      <c r="A2531" s="91" t="s">
        <v>249</v>
      </c>
      <c r="B2531" s="92" t="s">
        <v>163</v>
      </c>
      <c r="C2531" s="92" t="s">
        <v>2</v>
      </c>
      <c r="D2531" s="92" t="s">
        <v>232</v>
      </c>
      <c r="E2531" s="106" t="s">
        <v>233</v>
      </c>
      <c r="G2531" t="e">
        <v>#N/A</v>
      </c>
    </row>
    <row r="2532" spans="1:7">
      <c r="A2532" s="93" t="s">
        <v>247</v>
      </c>
      <c r="B2532" s="94" t="s">
        <v>390</v>
      </c>
      <c r="C2532" s="129">
        <v>0.01</v>
      </c>
      <c r="D2532" s="96">
        <v>136736</v>
      </c>
      <c r="E2532" s="107">
        <f>ROUND(C2532*D2532,0)</f>
        <v>1367</v>
      </c>
      <c r="G2532" t="e">
        <v>#N/A</v>
      </c>
    </row>
    <row r="2533" spans="1:7">
      <c r="A2533" s="98"/>
      <c r="B2533" s="99">
        <f>+E2533/D2534</f>
        <v>8.007263355201499E-3</v>
      </c>
      <c r="C2533" s="97"/>
      <c r="D2533" s="98" t="s">
        <v>239</v>
      </c>
      <c r="E2533" s="108">
        <f>SUM(E2532:E2532)</f>
        <v>1367</v>
      </c>
      <c r="G2533" t="e">
        <v>#N/A</v>
      </c>
    </row>
    <row r="2534" spans="1:7">
      <c r="A2534" s="193" t="s">
        <v>245</v>
      </c>
      <c r="B2534" s="193"/>
      <c r="C2534" s="193"/>
      <c r="D2534" s="194">
        <v>170720</v>
      </c>
      <c r="E2534" s="194"/>
      <c r="G2534" t="e">
        <v>#N/A</v>
      </c>
    </row>
    <row r="2535" spans="1:7">
      <c r="G2535" t="e">
        <v>#N/A</v>
      </c>
    </row>
    <row r="2536" spans="1:7" ht="20.25">
      <c r="A2536" s="183" t="s">
        <v>246</v>
      </c>
      <c r="B2536" s="184"/>
      <c r="C2536" s="184"/>
      <c r="D2536" s="184"/>
      <c r="E2536" s="185"/>
      <c r="G2536" t="e">
        <v>#N/A</v>
      </c>
    </row>
    <row r="2537" spans="1:7">
      <c r="A2537" s="186"/>
      <c r="B2537" s="187"/>
      <c r="C2537" s="188"/>
      <c r="D2537" s="89" t="s">
        <v>229</v>
      </c>
      <c r="E2537" s="104" t="s">
        <v>163</v>
      </c>
      <c r="G2537" t="e">
        <v>#N/A</v>
      </c>
    </row>
    <row r="2538" spans="1:7">
      <c r="A2538" s="190"/>
      <c r="B2538" s="191"/>
      <c r="C2538" s="189"/>
      <c r="D2538" s="90" t="str">
        <f>+G2538</f>
        <v>20.3</v>
      </c>
      <c r="E2538" s="105" t="s">
        <v>163</v>
      </c>
      <c r="G2538" t="s">
        <v>638</v>
      </c>
    </row>
    <row r="2539" spans="1:7" ht="15.75">
      <c r="A2539" s="192" t="s">
        <v>230</v>
      </c>
      <c r="B2539" s="192"/>
      <c r="C2539" s="192"/>
      <c r="D2539" s="192"/>
      <c r="E2539" s="192"/>
      <c r="G2539" t="e">
        <v>#N/A</v>
      </c>
    </row>
    <row r="2540" spans="1:7" ht="38.25">
      <c r="A2540" s="132" t="s">
        <v>418</v>
      </c>
      <c r="B2540" s="135"/>
      <c r="C2540" s="135"/>
      <c r="D2540" s="135"/>
      <c r="E2540" s="136"/>
      <c r="G2540" t="e">
        <v>#N/A</v>
      </c>
    </row>
    <row r="2541" spans="1:7">
      <c r="A2541" s="91" t="s">
        <v>231</v>
      </c>
      <c r="B2541" s="92" t="s">
        <v>163</v>
      </c>
      <c r="C2541" s="92" t="s">
        <v>2</v>
      </c>
      <c r="D2541" s="92" t="s">
        <v>232</v>
      </c>
      <c r="E2541" s="106" t="s">
        <v>233</v>
      </c>
      <c r="G2541" t="e">
        <v>#N/A</v>
      </c>
    </row>
    <row r="2542" spans="1:7">
      <c r="A2542" s="93" t="s">
        <v>530</v>
      </c>
      <c r="B2542" s="94" t="s">
        <v>163</v>
      </c>
      <c r="C2542" s="129">
        <v>1</v>
      </c>
      <c r="D2542" s="96">
        <v>18500</v>
      </c>
      <c r="E2542" s="107">
        <f t="shared" ref="E2542:E2543" si="62">ROUND(C2542*D2542,0)</f>
        <v>18500</v>
      </c>
      <c r="G2542" t="e">
        <v>#N/A</v>
      </c>
    </row>
    <row r="2543" spans="1:7">
      <c r="A2543" s="93" t="s">
        <v>531</v>
      </c>
      <c r="B2543" s="94" t="s">
        <v>464</v>
      </c>
      <c r="C2543" s="129">
        <v>4</v>
      </c>
      <c r="D2543" s="96">
        <v>7280</v>
      </c>
      <c r="E2543" s="107">
        <f t="shared" si="62"/>
        <v>29120</v>
      </c>
      <c r="G2543" t="e">
        <v>#N/A</v>
      </c>
    </row>
    <row r="2544" spans="1:7">
      <c r="A2544" s="93" t="s">
        <v>533</v>
      </c>
      <c r="B2544" s="94" t="s">
        <v>163</v>
      </c>
      <c r="C2544" s="129">
        <v>1</v>
      </c>
      <c r="D2544" s="96">
        <v>25500</v>
      </c>
      <c r="E2544" s="107">
        <f>ROUND(C2544*D2544,0)</f>
        <v>25500</v>
      </c>
      <c r="G2544" t="e">
        <v>#N/A</v>
      </c>
    </row>
    <row r="2545" spans="1:7">
      <c r="A2545" s="93" t="s">
        <v>532</v>
      </c>
      <c r="B2545" s="94" t="s">
        <v>464</v>
      </c>
      <c r="C2545" s="129">
        <v>4</v>
      </c>
      <c r="D2545" s="96">
        <v>17589</v>
      </c>
      <c r="E2545" s="107">
        <f>ROUND(C2545*D2545,0)</f>
        <v>70356</v>
      </c>
      <c r="G2545" t="e">
        <v>#N/A</v>
      </c>
    </row>
    <row r="2546" spans="1:7">
      <c r="A2546" s="93" t="s">
        <v>480</v>
      </c>
      <c r="B2546" s="94" t="s">
        <v>390</v>
      </c>
      <c r="C2546" s="129">
        <v>1</v>
      </c>
      <c r="D2546" s="96">
        <v>8500</v>
      </c>
      <c r="E2546" s="107">
        <f t="shared" ref="E2546" si="63">ROUND(C2546*D2546,0)</f>
        <v>8500</v>
      </c>
      <c r="G2546" t="e">
        <v>#N/A</v>
      </c>
    </row>
    <row r="2547" spans="1:7">
      <c r="A2547" s="98"/>
      <c r="B2547" s="99">
        <f>+E2547/D2557</f>
        <v>0.7994739472369079</v>
      </c>
      <c r="C2547" s="97"/>
      <c r="D2547" s="98" t="s">
        <v>239</v>
      </c>
      <c r="E2547" s="108">
        <f>SUM(E2542:E2546)</f>
        <v>151976</v>
      </c>
      <c r="G2547" t="e">
        <v>#N/A</v>
      </c>
    </row>
    <row r="2548" spans="1:7">
      <c r="A2548" s="91" t="s">
        <v>240</v>
      </c>
      <c r="B2548" s="92" t="s">
        <v>163</v>
      </c>
      <c r="C2548" s="92" t="s">
        <v>2</v>
      </c>
      <c r="D2548" s="92" t="s">
        <v>232</v>
      </c>
      <c r="E2548" s="106" t="s">
        <v>233</v>
      </c>
      <c r="G2548" t="e">
        <v>#N/A</v>
      </c>
    </row>
    <row r="2549" spans="1:7">
      <c r="A2549" s="93" t="s">
        <v>292</v>
      </c>
      <c r="B2549" s="94" t="s">
        <v>390</v>
      </c>
      <c r="C2549" s="129">
        <v>1</v>
      </c>
      <c r="D2549" s="96">
        <v>29000</v>
      </c>
      <c r="E2549" s="107">
        <f>ROUND(C2549*D2549,0)</f>
        <v>29000</v>
      </c>
      <c r="G2549" t="e">
        <v>#N/A</v>
      </c>
    </row>
    <row r="2550" spans="1:7">
      <c r="A2550" s="98"/>
      <c r="B2550" s="99">
        <f>+E2550/D2557</f>
        <v>0.15255530129672007</v>
      </c>
      <c r="C2550" s="97"/>
      <c r="D2550" s="98" t="s">
        <v>239</v>
      </c>
      <c r="E2550" s="108">
        <f>+E2549</f>
        <v>29000</v>
      </c>
      <c r="G2550" t="e">
        <v>#N/A</v>
      </c>
    </row>
    <row r="2551" spans="1:7">
      <c r="A2551" s="91" t="s">
        <v>248</v>
      </c>
      <c r="B2551" s="92" t="s">
        <v>163</v>
      </c>
      <c r="C2551" s="92" t="s">
        <v>2</v>
      </c>
      <c r="D2551" s="92" t="s">
        <v>232</v>
      </c>
      <c r="E2551" s="106" t="s">
        <v>233</v>
      </c>
      <c r="G2551" t="e">
        <v>#N/A</v>
      </c>
    </row>
    <row r="2552" spans="1:7">
      <c r="A2552" s="93" t="s">
        <v>243</v>
      </c>
      <c r="B2552" s="94" t="s">
        <v>244</v>
      </c>
      <c r="C2552" s="129">
        <v>0.05</v>
      </c>
      <c r="D2552" s="96">
        <v>151976</v>
      </c>
      <c r="E2552" s="107">
        <f>ROUND(C2552*D2552,0)</f>
        <v>7599</v>
      </c>
      <c r="G2552" t="e">
        <v>#N/A</v>
      </c>
    </row>
    <row r="2553" spans="1:7">
      <c r="A2553" s="98"/>
      <c r="B2553" s="99">
        <f>+E2553/D2557</f>
        <v>3.9974749467371576E-2</v>
      </c>
      <c r="C2553" s="97"/>
      <c r="D2553" s="98" t="s">
        <v>239</v>
      </c>
      <c r="E2553" s="108">
        <f>SUM(E2552:E2552)</f>
        <v>7599</v>
      </c>
      <c r="G2553" t="e">
        <v>#N/A</v>
      </c>
    </row>
    <row r="2554" spans="1:7">
      <c r="A2554" s="91" t="s">
        <v>249</v>
      </c>
      <c r="B2554" s="92" t="s">
        <v>163</v>
      </c>
      <c r="C2554" s="92" t="s">
        <v>2</v>
      </c>
      <c r="D2554" s="92" t="s">
        <v>232</v>
      </c>
      <c r="E2554" s="106" t="s">
        <v>233</v>
      </c>
      <c r="G2554" t="e">
        <v>#N/A</v>
      </c>
    </row>
    <row r="2555" spans="1:7">
      <c r="A2555" s="93" t="s">
        <v>247</v>
      </c>
      <c r="B2555" s="94" t="s">
        <v>206</v>
      </c>
      <c r="C2555" s="129">
        <v>0.01</v>
      </c>
      <c r="D2555" s="96">
        <v>151976</v>
      </c>
      <c r="E2555" s="107">
        <f>ROUND(C2555*D2555,0)</f>
        <v>1520</v>
      </c>
      <c r="G2555" t="e">
        <v>#N/A</v>
      </c>
    </row>
    <row r="2556" spans="1:7">
      <c r="A2556" s="98"/>
      <c r="B2556" s="99">
        <f>+E2556/D2557</f>
        <v>7.9960019990004995E-3</v>
      </c>
      <c r="C2556" s="97"/>
      <c r="D2556" s="98" t="s">
        <v>239</v>
      </c>
      <c r="E2556" s="108">
        <f>SUM(E2555:E2555)</f>
        <v>1520</v>
      </c>
      <c r="G2556" t="e">
        <v>#N/A</v>
      </c>
    </row>
    <row r="2557" spans="1:7">
      <c r="A2557" s="193" t="s">
        <v>245</v>
      </c>
      <c r="B2557" s="193"/>
      <c r="C2557" s="193"/>
      <c r="D2557" s="194">
        <v>190095</v>
      </c>
      <c r="E2557" s="194"/>
      <c r="G2557" t="e">
        <v>#N/A</v>
      </c>
    </row>
    <row r="2558" spans="1:7">
      <c r="G2558" t="e">
        <v>#N/A</v>
      </c>
    </row>
    <row r="2559" spans="1:7" ht="20.25">
      <c r="A2559" s="183" t="s">
        <v>246</v>
      </c>
      <c r="B2559" s="184"/>
      <c r="C2559" s="184"/>
      <c r="D2559" s="184"/>
      <c r="E2559" s="185"/>
      <c r="G2559" t="e">
        <v>#N/A</v>
      </c>
    </row>
    <row r="2560" spans="1:7">
      <c r="A2560" s="186"/>
      <c r="B2560" s="187"/>
      <c r="C2560" s="188"/>
      <c r="D2560" s="89" t="s">
        <v>229</v>
      </c>
      <c r="E2560" s="104" t="s">
        <v>163</v>
      </c>
      <c r="G2560" t="e">
        <v>#N/A</v>
      </c>
    </row>
    <row r="2561" spans="1:7">
      <c r="A2561" s="190"/>
      <c r="B2561" s="191"/>
      <c r="C2561" s="189"/>
      <c r="D2561" s="90" t="str">
        <f>+G2561</f>
        <v>20.4</v>
      </c>
      <c r="E2561" s="105" t="s">
        <v>163</v>
      </c>
      <c r="G2561" t="s">
        <v>639</v>
      </c>
    </row>
    <row r="2562" spans="1:7" ht="15.75">
      <c r="A2562" s="192" t="s">
        <v>230</v>
      </c>
      <c r="B2562" s="192"/>
      <c r="C2562" s="192"/>
      <c r="D2562" s="192"/>
      <c r="E2562" s="192"/>
      <c r="G2562" t="e">
        <v>#N/A</v>
      </c>
    </row>
    <row r="2563" spans="1:7" ht="38.25">
      <c r="A2563" s="132" t="s">
        <v>455</v>
      </c>
      <c r="B2563" s="135"/>
      <c r="C2563" s="135"/>
      <c r="D2563" s="135"/>
      <c r="E2563" s="136"/>
      <c r="G2563" t="e">
        <v>#N/A</v>
      </c>
    </row>
    <row r="2564" spans="1:7">
      <c r="A2564" s="91" t="s">
        <v>231</v>
      </c>
      <c r="B2564" s="92" t="s">
        <v>163</v>
      </c>
      <c r="C2564" s="92" t="s">
        <v>2</v>
      </c>
      <c r="D2564" s="92" t="s">
        <v>232</v>
      </c>
      <c r="E2564" s="106" t="s">
        <v>233</v>
      </c>
      <c r="G2564" t="e">
        <v>#N/A</v>
      </c>
    </row>
    <row r="2565" spans="1:7">
      <c r="A2565" s="93" t="s">
        <v>543</v>
      </c>
      <c r="B2565" s="94" t="s">
        <v>163</v>
      </c>
      <c r="C2565" s="129">
        <v>1</v>
      </c>
      <c r="D2565" s="96">
        <v>22500</v>
      </c>
      <c r="E2565" s="107">
        <f t="shared" ref="E2565:E2566" si="64">ROUND(C2565*D2565,0)</f>
        <v>22500</v>
      </c>
      <c r="G2565" t="e">
        <v>#N/A</v>
      </c>
    </row>
    <row r="2566" spans="1:7">
      <c r="A2566" s="93" t="s">
        <v>531</v>
      </c>
      <c r="B2566" s="94" t="s">
        <v>464</v>
      </c>
      <c r="C2566" s="129">
        <v>4</v>
      </c>
      <c r="D2566" s="96">
        <v>7280</v>
      </c>
      <c r="E2566" s="107">
        <f t="shared" si="64"/>
        <v>29120</v>
      </c>
      <c r="G2566" t="e">
        <v>#N/A</v>
      </c>
    </row>
    <row r="2567" spans="1:7">
      <c r="A2567" s="93" t="s">
        <v>533</v>
      </c>
      <c r="B2567" s="94" t="s">
        <v>163</v>
      </c>
      <c r="C2567" s="129">
        <v>1</v>
      </c>
      <c r="D2567" s="96">
        <v>22500</v>
      </c>
      <c r="E2567" s="107">
        <f>ROUND(C2567*D2567,0)</f>
        <v>22500</v>
      </c>
      <c r="G2567" t="e">
        <v>#N/A</v>
      </c>
    </row>
    <row r="2568" spans="1:7">
      <c r="A2568" s="93" t="s">
        <v>544</v>
      </c>
      <c r="B2568" s="94" t="s">
        <v>464</v>
      </c>
      <c r="C2568" s="129">
        <v>4</v>
      </c>
      <c r="D2568" s="96">
        <v>28690.476190476191</v>
      </c>
      <c r="E2568" s="107">
        <f>ROUND(C2568*D2568,0)</f>
        <v>114762</v>
      </c>
      <c r="G2568" t="e">
        <v>#N/A</v>
      </c>
    </row>
    <row r="2569" spans="1:7">
      <c r="A2569" s="93" t="s">
        <v>480</v>
      </c>
      <c r="B2569" s="94" t="s">
        <v>390</v>
      </c>
      <c r="C2569" s="129">
        <v>1</v>
      </c>
      <c r="D2569" s="96">
        <v>9670</v>
      </c>
      <c r="E2569" s="107">
        <f t="shared" ref="E2569" si="65">ROUND(C2569*D2569,0)</f>
        <v>9670</v>
      </c>
      <c r="G2569" t="e">
        <v>#N/A</v>
      </c>
    </row>
    <row r="2570" spans="1:7">
      <c r="A2570" s="98"/>
      <c r="B2570" s="99">
        <f>+E2570/D2580</f>
        <v>0.80315189955342692</v>
      </c>
      <c r="C2570" s="97"/>
      <c r="D2570" s="98" t="s">
        <v>239</v>
      </c>
      <c r="E2570" s="108">
        <f>SUM(E2565:E2569)</f>
        <v>198552</v>
      </c>
      <c r="G2570" t="e">
        <v>#N/A</v>
      </c>
    </row>
    <row r="2571" spans="1:7">
      <c r="A2571" s="91" t="s">
        <v>240</v>
      </c>
      <c r="B2571" s="92" t="s">
        <v>163</v>
      </c>
      <c r="C2571" s="92" t="s">
        <v>2</v>
      </c>
      <c r="D2571" s="92" t="s">
        <v>232</v>
      </c>
      <c r="E2571" s="106" t="s">
        <v>233</v>
      </c>
      <c r="G2571" t="e">
        <v>#N/A</v>
      </c>
    </row>
    <row r="2572" spans="1:7">
      <c r="A2572" s="93" t="s">
        <v>292</v>
      </c>
      <c r="B2572" s="94" t="s">
        <v>390</v>
      </c>
      <c r="C2572" s="129">
        <v>1</v>
      </c>
      <c r="D2572" s="96">
        <v>36750</v>
      </c>
      <c r="E2572" s="107">
        <f>ROUND(C2572*D2572,0)</f>
        <v>36750</v>
      </c>
      <c r="G2572" t="e">
        <v>#N/A</v>
      </c>
    </row>
    <row r="2573" spans="1:7">
      <c r="A2573" s="98"/>
      <c r="B2573" s="99">
        <f>+E2573/D2580</f>
        <v>0.14865542683321467</v>
      </c>
      <c r="C2573" s="97"/>
      <c r="D2573" s="98" t="s">
        <v>239</v>
      </c>
      <c r="E2573" s="108">
        <f>+E2572</f>
        <v>36750</v>
      </c>
      <c r="G2573" t="e">
        <v>#N/A</v>
      </c>
    </row>
    <row r="2574" spans="1:7">
      <c r="A2574" s="91" t="s">
        <v>248</v>
      </c>
      <c r="B2574" s="92" t="s">
        <v>163</v>
      </c>
      <c r="C2574" s="92" t="s">
        <v>2</v>
      </c>
      <c r="D2574" s="92" t="s">
        <v>232</v>
      </c>
      <c r="E2574" s="106" t="s">
        <v>233</v>
      </c>
      <c r="G2574" t="e">
        <v>#N/A</v>
      </c>
    </row>
    <row r="2575" spans="1:7">
      <c r="A2575" s="93" t="s">
        <v>243</v>
      </c>
      <c r="B2575" s="94" t="s">
        <v>244</v>
      </c>
      <c r="C2575" s="129">
        <v>0.05</v>
      </c>
      <c r="D2575" s="96">
        <v>198552</v>
      </c>
      <c r="E2575" s="107">
        <f>ROUND(C2575*D2575,0)</f>
        <v>9928</v>
      </c>
      <c r="G2575" t="e">
        <v>#N/A</v>
      </c>
    </row>
    <row r="2576" spans="1:7">
      <c r="A2576" s="98"/>
      <c r="B2576" s="99">
        <f>+E2576/D2580</f>
        <v>4.0159212995922594E-2</v>
      </c>
      <c r="C2576" s="97"/>
      <c r="D2576" s="98" t="s">
        <v>239</v>
      </c>
      <c r="E2576" s="108">
        <f>SUM(E2575:E2575)</f>
        <v>9928</v>
      </c>
      <c r="G2576" t="e">
        <v>#N/A</v>
      </c>
    </row>
    <row r="2577" spans="1:7">
      <c r="A2577" s="91" t="s">
        <v>249</v>
      </c>
      <c r="B2577" s="92" t="s">
        <v>163</v>
      </c>
      <c r="C2577" s="92" t="s">
        <v>2</v>
      </c>
      <c r="D2577" s="92" t="s">
        <v>232</v>
      </c>
      <c r="E2577" s="106" t="s">
        <v>233</v>
      </c>
      <c r="G2577" t="e">
        <v>#N/A</v>
      </c>
    </row>
    <row r="2578" spans="1:7">
      <c r="A2578" s="93" t="s">
        <v>247</v>
      </c>
      <c r="B2578" s="94" t="s">
        <v>390</v>
      </c>
      <c r="C2578" s="129">
        <v>0.01</v>
      </c>
      <c r="D2578" s="96">
        <v>198552</v>
      </c>
      <c r="E2578" s="107">
        <f>ROUND(C2578*D2578,0)</f>
        <v>1986</v>
      </c>
      <c r="G2578" t="e">
        <v>#N/A</v>
      </c>
    </row>
    <row r="2579" spans="1:7">
      <c r="A2579" s="98"/>
      <c r="B2579" s="99">
        <f>+E2579/D2580</f>
        <v>8.0334606174357649E-3</v>
      </c>
      <c r="C2579" s="97"/>
      <c r="D2579" s="98" t="s">
        <v>239</v>
      </c>
      <c r="E2579" s="108">
        <f>SUM(E2578:E2578)</f>
        <v>1986</v>
      </c>
      <c r="G2579" t="e">
        <v>#N/A</v>
      </c>
    </row>
    <row r="2580" spans="1:7">
      <c r="A2580" s="193" t="s">
        <v>245</v>
      </c>
      <c r="B2580" s="193"/>
      <c r="C2580" s="193"/>
      <c r="D2580" s="194">
        <v>247216</v>
      </c>
      <c r="E2580" s="194"/>
      <c r="G2580" t="e">
        <v>#N/A</v>
      </c>
    </row>
    <row r="2581" spans="1:7">
      <c r="G2581" t="e">
        <v>#N/A</v>
      </c>
    </row>
    <row r="2582" spans="1:7" ht="20.25">
      <c r="A2582" s="183" t="s">
        <v>246</v>
      </c>
      <c r="B2582" s="184"/>
      <c r="C2582" s="184"/>
      <c r="D2582" s="184"/>
      <c r="E2582" s="185"/>
      <c r="G2582" t="e">
        <v>#N/A</v>
      </c>
    </row>
    <row r="2583" spans="1:7">
      <c r="A2583" s="186"/>
      <c r="B2583" s="187"/>
      <c r="C2583" s="188"/>
      <c r="D2583" s="89" t="s">
        <v>229</v>
      </c>
      <c r="E2583" s="104" t="s">
        <v>163</v>
      </c>
      <c r="G2583" t="e">
        <v>#N/A</v>
      </c>
    </row>
    <row r="2584" spans="1:7">
      <c r="A2584" s="190"/>
      <c r="B2584" s="191"/>
      <c r="C2584" s="189"/>
      <c r="D2584" s="90" t="str">
        <f>+G2584</f>
        <v>20.5</v>
      </c>
      <c r="E2584" s="105" t="s">
        <v>163</v>
      </c>
      <c r="G2584" t="s">
        <v>640</v>
      </c>
    </row>
    <row r="2585" spans="1:7" ht="15.75">
      <c r="A2585" s="192" t="s">
        <v>230</v>
      </c>
      <c r="B2585" s="192"/>
      <c r="C2585" s="192"/>
      <c r="D2585" s="192"/>
      <c r="E2585" s="192"/>
      <c r="G2585" t="e">
        <v>#N/A</v>
      </c>
    </row>
    <row r="2586" spans="1:7" ht="38.25">
      <c r="A2586" s="132" t="s">
        <v>456</v>
      </c>
      <c r="B2586" s="135"/>
      <c r="C2586" s="135"/>
      <c r="D2586" s="135"/>
      <c r="E2586" s="136"/>
      <c r="G2586" t="e">
        <v>#N/A</v>
      </c>
    </row>
    <row r="2587" spans="1:7">
      <c r="A2587" s="91" t="s">
        <v>231</v>
      </c>
      <c r="B2587" s="92" t="s">
        <v>163</v>
      </c>
      <c r="C2587" s="92" t="s">
        <v>2</v>
      </c>
      <c r="D2587" s="92" t="s">
        <v>232</v>
      </c>
      <c r="E2587" s="106" t="s">
        <v>233</v>
      </c>
      <c r="G2587" t="e">
        <v>#N/A</v>
      </c>
    </row>
    <row r="2588" spans="1:7">
      <c r="A2588" s="93" t="s">
        <v>543</v>
      </c>
      <c r="B2588" s="94" t="s">
        <v>163</v>
      </c>
      <c r="C2588" s="129">
        <v>1</v>
      </c>
      <c r="D2588" s="96">
        <v>22500</v>
      </c>
      <c r="E2588" s="107">
        <f t="shared" ref="E2588:E2589" si="66">ROUND(C2588*D2588,0)</f>
        <v>22500</v>
      </c>
      <c r="G2588" t="e">
        <v>#N/A</v>
      </c>
    </row>
    <row r="2589" spans="1:7">
      <c r="A2589" s="93" t="s">
        <v>531</v>
      </c>
      <c r="B2589" s="94" t="s">
        <v>464</v>
      </c>
      <c r="C2589" s="129">
        <v>4</v>
      </c>
      <c r="D2589" s="96">
        <v>7280</v>
      </c>
      <c r="E2589" s="107">
        <f t="shared" si="66"/>
        <v>29120</v>
      </c>
      <c r="G2589" t="e">
        <v>#N/A</v>
      </c>
    </row>
    <row r="2590" spans="1:7">
      <c r="A2590" s="93" t="s">
        <v>545</v>
      </c>
      <c r="B2590" s="94" t="s">
        <v>163</v>
      </c>
      <c r="C2590" s="129">
        <v>1</v>
      </c>
      <c r="D2590" s="96">
        <v>95478</v>
      </c>
      <c r="E2590" s="107">
        <f>ROUND(C2590*D2590,0)</f>
        <v>95478</v>
      </c>
      <c r="G2590" t="e">
        <v>#N/A</v>
      </c>
    </row>
    <row r="2591" spans="1:7">
      <c r="A2591" s="93" t="s">
        <v>544</v>
      </c>
      <c r="B2591" s="94" t="s">
        <v>464</v>
      </c>
      <c r="C2591" s="129">
        <v>4</v>
      </c>
      <c r="D2591" s="96">
        <v>28690.476190476191</v>
      </c>
      <c r="E2591" s="107">
        <f>ROUND(C2591*D2591,0)</f>
        <v>114762</v>
      </c>
      <c r="G2591" t="e">
        <v>#N/A</v>
      </c>
    </row>
    <row r="2592" spans="1:7">
      <c r="A2592" s="93" t="s">
        <v>480</v>
      </c>
      <c r="B2592" s="94" t="s">
        <v>390</v>
      </c>
      <c r="C2592" s="129">
        <v>1</v>
      </c>
      <c r="D2592" s="96">
        <v>9670</v>
      </c>
      <c r="E2592" s="107">
        <f t="shared" ref="E2592" si="67">ROUND(C2592*D2592,0)</f>
        <v>9670</v>
      </c>
      <c r="G2592" t="e">
        <v>#N/A</v>
      </c>
    </row>
    <row r="2593" spans="1:7">
      <c r="A2593" s="98"/>
      <c r="B2593" s="99">
        <f>+E2593/D2603</f>
        <v>0.80975897793762408</v>
      </c>
      <c r="C2593" s="97"/>
      <c r="D2593" s="98" t="s">
        <v>239</v>
      </c>
      <c r="E2593" s="108">
        <f>SUM(E2588:E2592)</f>
        <v>271530</v>
      </c>
      <c r="G2593" t="e">
        <v>#N/A</v>
      </c>
    </row>
    <row r="2594" spans="1:7">
      <c r="A2594" s="91" t="s">
        <v>240</v>
      </c>
      <c r="B2594" s="92" t="s">
        <v>163</v>
      </c>
      <c r="C2594" s="92" t="s">
        <v>2</v>
      </c>
      <c r="D2594" s="92" t="s">
        <v>232</v>
      </c>
      <c r="E2594" s="106" t="s">
        <v>233</v>
      </c>
      <c r="G2594" t="e">
        <v>#N/A</v>
      </c>
    </row>
    <row r="2595" spans="1:7">
      <c r="A2595" s="93" t="s">
        <v>292</v>
      </c>
      <c r="B2595" s="94" t="s">
        <v>390</v>
      </c>
      <c r="C2595" s="129">
        <v>1</v>
      </c>
      <c r="D2595" s="96">
        <v>47500</v>
      </c>
      <c r="E2595" s="107">
        <f>ROUND(C2595*D2595,0)</f>
        <v>47500</v>
      </c>
      <c r="G2595" t="e">
        <v>#N/A</v>
      </c>
    </row>
    <row r="2596" spans="1:7">
      <c r="A2596" s="98"/>
      <c r="B2596" s="99">
        <f>+E2596/D2603</f>
        <v>0.14165488694448919</v>
      </c>
      <c r="C2596" s="97"/>
      <c r="D2596" s="98" t="s">
        <v>239</v>
      </c>
      <c r="E2596" s="108">
        <f>+E2595</f>
        <v>47500</v>
      </c>
      <c r="G2596" t="e">
        <v>#N/A</v>
      </c>
    </row>
    <row r="2597" spans="1:7">
      <c r="A2597" s="91" t="s">
        <v>248</v>
      </c>
      <c r="B2597" s="92" t="s">
        <v>163</v>
      </c>
      <c r="C2597" s="92" t="s">
        <v>2</v>
      </c>
      <c r="D2597" s="92" t="s">
        <v>232</v>
      </c>
      <c r="E2597" s="106" t="s">
        <v>233</v>
      </c>
      <c r="G2597" t="e">
        <v>#N/A</v>
      </c>
    </row>
    <row r="2598" spans="1:7">
      <c r="A2598" s="93" t="s">
        <v>243</v>
      </c>
      <c r="B2598" s="94" t="s">
        <v>244</v>
      </c>
      <c r="C2598" s="141">
        <v>0.05</v>
      </c>
      <c r="D2598" s="96">
        <v>271530</v>
      </c>
      <c r="E2598" s="107">
        <f>ROUND(C2598*D2598,0)</f>
        <v>13577</v>
      </c>
      <c r="G2598" t="e">
        <v>#N/A</v>
      </c>
    </row>
    <row r="2599" spans="1:7">
      <c r="A2599" s="98"/>
      <c r="B2599" s="99">
        <f>+E2599/D2603</f>
        <v>4.0489440000954308E-2</v>
      </c>
      <c r="C2599" s="97"/>
      <c r="D2599" s="98" t="s">
        <v>239</v>
      </c>
      <c r="E2599" s="108">
        <f>SUM(E2598:E2598)</f>
        <v>13577</v>
      </c>
      <c r="G2599" t="e">
        <v>#N/A</v>
      </c>
    </row>
    <row r="2600" spans="1:7">
      <c r="A2600" s="91" t="s">
        <v>249</v>
      </c>
      <c r="B2600" s="92" t="s">
        <v>163</v>
      </c>
      <c r="C2600" s="92" t="s">
        <v>2</v>
      </c>
      <c r="D2600" s="92" t="s">
        <v>232</v>
      </c>
      <c r="E2600" s="106" t="s">
        <v>233</v>
      </c>
      <c r="G2600" t="e">
        <v>#N/A</v>
      </c>
    </row>
    <row r="2601" spans="1:7">
      <c r="A2601" s="93" t="s">
        <v>247</v>
      </c>
      <c r="B2601" s="94" t="s">
        <v>390</v>
      </c>
      <c r="C2601" s="141">
        <v>0.01</v>
      </c>
      <c r="D2601" s="96">
        <v>271530</v>
      </c>
      <c r="E2601" s="107">
        <f>ROUND(C2601*D2601,0)</f>
        <v>2715</v>
      </c>
      <c r="G2601" t="e">
        <v>#N/A</v>
      </c>
    </row>
    <row r="2602" spans="1:7">
      <c r="A2602" s="98"/>
      <c r="B2602" s="99">
        <f>+E2602/D2603</f>
        <v>8.0966951169323814E-3</v>
      </c>
      <c r="C2602" s="97"/>
      <c r="D2602" s="98" t="s">
        <v>239</v>
      </c>
      <c r="E2602" s="108">
        <f>SUM(E2601:E2601)</f>
        <v>2715</v>
      </c>
      <c r="G2602" t="e">
        <v>#N/A</v>
      </c>
    </row>
    <row r="2603" spans="1:7">
      <c r="A2603" s="193" t="s">
        <v>245</v>
      </c>
      <c r="B2603" s="193"/>
      <c r="C2603" s="193"/>
      <c r="D2603" s="194">
        <v>335322</v>
      </c>
      <c r="E2603" s="194"/>
      <c r="G2603" t="e">
        <v>#N/A</v>
      </c>
    </row>
    <row r="2604" spans="1:7">
      <c r="G2604" t="e">
        <v>#N/A</v>
      </c>
    </row>
    <row r="2605" spans="1:7" ht="20.25">
      <c r="A2605" s="183" t="s">
        <v>246</v>
      </c>
      <c r="B2605" s="184"/>
      <c r="C2605" s="184"/>
      <c r="D2605" s="184"/>
      <c r="E2605" s="185"/>
      <c r="G2605" t="e">
        <v>#N/A</v>
      </c>
    </row>
    <row r="2606" spans="1:7">
      <c r="A2606" s="186"/>
      <c r="B2606" s="187"/>
      <c r="C2606" s="188"/>
      <c r="D2606" s="89" t="s">
        <v>229</v>
      </c>
      <c r="E2606" s="104" t="s">
        <v>163</v>
      </c>
      <c r="G2606" t="e">
        <v>#N/A</v>
      </c>
    </row>
    <row r="2607" spans="1:7">
      <c r="A2607" s="190"/>
      <c r="B2607" s="191"/>
      <c r="C2607" s="189"/>
      <c r="D2607" s="90" t="str">
        <f>+G2607</f>
        <v>20.6</v>
      </c>
      <c r="E2607" s="105" t="s">
        <v>163</v>
      </c>
      <c r="G2607" t="s">
        <v>641</v>
      </c>
    </row>
    <row r="2608" spans="1:7" ht="15.75">
      <c r="A2608" s="192" t="s">
        <v>230</v>
      </c>
      <c r="B2608" s="192"/>
      <c r="C2608" s="192"/>
      <c r="D2608" s="192"/>
      <c r="E2608" s="192"/>
      <c r="G2608" t="e">
        <v>#N/A</v>
      </c>
    </row>
    <row r="2609" spans="1:7" ht="51">
      <c r="A2609" s="132" t="s">
        <v>457</v>
      </c>
      <c r="B2609" s="135"/>
      <c r="C2609" s="135"/>
      <c r="D2609" s="135"/>
      <c r="E2609" s="136"/>
      <c r="G2609" t="e">
        <v>#N/A</v>
      </c>
    </row>
    <row r="2610" spans="1:7">
      <c r="A2610" s="91" t="s">
        <v>231</v>
      </c>
      <c r="B2610" s="92" t="s">
        <v>163</v>
      </c>
      <c r="C2610" s="92" t="s">
        <v>2</v>
      </c>
      <c r="D2610" s="92" t="s">
        <v>232</v>
      </c>
      <c r="E2610" s="106" t="s">
        <v>233</v>
      </c>
      <c r="G2610" t="e">
        <v>#N/A</v>
      </c>
    </row>
    <row r="2611" spans="1:7">
      <c r="A2611" s="93" t="s">
        <v>530</v>
      </c>
      <c r="B2611" s="94" t="s">
        <v>163</v>
      </c>
      <c r="C2611" s="129">
        <v>1</v>
      </c>
      <c r="D2611" s="96">
        <v>18500</v>
      </c>
      <c r="E2611" s="107">
        <f t="shared" ref="E2611:E2612" si="68">ROUND(C2611*D2611,0)</f>
        <v>18500</v>
      </c>
      <c r="G2611" t="e">
        <v>#N/A</v>
      </c>
    </row>
    <row r="2612" spans="1:7">
      <c r="A2612" s="93" t="s">
        <v>531</v>
      </c>
      <c r="B2612" s="94" t="s">
        <v>464</v>
      </c>
      <c r="C2612" s="129">
        <v>4</v>
      </c>
      <c r="D2612" s="96">
        <v>7280</v>
      </c>
      <c r="E2612" s="107">
        <f t="shared" si="68"/>
        <v>29120</v>
      </c>
      <c r="G2612" t="e">
        <v>#N/A</v>
      </c>
    </row>
    <row r="2613" spans="1:7">
      <c r="A2613" s="93" t="s">
        <v>546</v>
      </c>
      <c r="B2613" s="94" t="s">
        <v>163</v>
      </c>
      <c r="C2613" s="129">
        <v>1</v>
      </c>
      <c r="D2613" s="96">
        <v>12500</v>
      </c>
      <c r="E2613" s="107">
        <f>ROUND(C2613*D2613,0)</f>
        <v>12500</v>
      </c>
      <c r="G2613" t="e">
        <v>#N/A</v>
      </c>
    </row>
    <row r="2614" spans="1:7">
      <c r="A2614" s="93" t="s">
        <v>532</v>
      </c>
      <c r="B2614" s="94" t="s">
        <v>464</v>
      </c>
      <c r="C2614" s="129">
        <v>4</v>
      </c>
      <c r="D2614" s="96">
        <v>17589</v>
      </c>
      <c r="E2614" s="107">
        <f>ROUND(C2614*D2614,0)</f>
        <v>70356</v>
      </c>
      <c r="G2614" t="e">
        <v>#N/A</v>
      </c>
    </row>
    <row r="2615" spans="1:7">
      <c r="A2615" s="93" t="s">
        <v>480</v>
      </c>
      <c r="B2615" s="94" t="s">
        <v>390</v>
      </c>
      <c r="C2615" s="129">
        <v>1</v>
      </c>
      <c r="D2615" s="96">
        <v>8500</v>
      </c>
      <c r="E2615" s="107">
        <f t="shared" ref="E2615" si="69">ROUND(C2615*D2615,0)</f>
        <v>8500</v>
      </c>
      <c r="G2615" t="e">
        <v>#N/A</v>
      </c>
    </row>
    <row r="2616" spans="1:7">
      <c r="A2616" s="98"/>
      <c r="B2616" s="99">
        <f>+E2616/D2626</f>
        <v>0.80094516324237097</v>
      </c>
      <c r="C2616" s="97"/>
      <c r="D2616" s="98" t="s">
        <v>239</v>
      </c>
      <c r="E2616" s="108">
        <f>SUM(E2611:E2615)</f>
        <v>138976</v>
      </c>
      <c r="G2616" t="e">
        <v>#N/A</v>
      </c>
    </row>
    <row r="2617" spans="1:7">
      <c r="A2617" s="91" t="s">
        <v>240</v>
      </c>
      <c r="B2617" s="92" t="s">
        <v>163</v>
      </c>
      <c r="C2617" s="92" t="s">
        <v>2</v>
      </c>
      <c r="D2617" s="92" t="s">
        <v>232</v>
      </c>
      <c r="E2617" s="106" t="s">
        <v>233</v>
      </c>
      <c r="G2617" t="e">
        <v>#N/A</v>
      </c>
    </row>
    <row r="2618" spans="1:7">
      <c r="A2618" s="93" t="s">
        <v>292</v>
      </c>
      <c r="B2618" s="94" t="s">
        <v>390</v>
      </c>
      <c r="C2618" s="129">
        <v>1</v>
      </c>
      <c r="D2618" s="96">
        <v>26200</v>
      </c>
      <c r="E2618" s="107">
        <f>ROUND(C2618*D2618,0)</f>
        <v>26200</v>
      </c>
      <c r="G2618" t="e">
        <v>#N/A</v>
      </c>
    </row>
    <row r="2619" spans="1:7">
      <c r="A2619" s="98"/>
      <c r="B2619" s="99">
        <f>+E2619/D2626</f>
        <v>0.15099559115926578</v>
      </c>
      <c r="C2619" s="97"/>
      <c r="D2619" s="98" t="s">
        <v>239</v>
      </c>
      <c r="E2619" s="108">
        <f>+E2618</f>
        <v>26200</v>
      </c>
      <c r="G2619" t="e">
        <v>#N/A</v>
      </c>
    </row>
    <row r="2620" spans="1:7">
      <c r="A2620" s="91" t="s">
        <v>248</v>
      </c>
      <c r="B2620" s="92" t="s">
        <v>163</v>
      </c>
      <c r="C2620" s="92" t="s">
        <v>2</v>
      </c>
      <c r="D2620" s="92" t="s">
        <v>232</v>
      </c>
      <c r="E2620" s="106" t="s">
        <v>233</v>
      </c>
      <c r="G2620" t="e">
        <v>#N/A</v>
      </c>
    </row>
    <row r="2621" spans="1:7">
      <c r="A2621" s="93" t="s">
        <v>243</v>
      </c>
      <c r="B2621" s="94" t="s">
        <v>244</v>
      </c>
      <c r="C2621" s="129">
        <v>0.05</v>
      </c>
      <c r="D2621" s="96">
        <v>138976</v>
      </c>
      <c r="E2621" s="107">
        <f>ROUND(C2621*D2621,0)</f>
        <v>6949</v>
      </c>
      <c r="G2621" t="e">
        <v>#N/A</v>
      </c>
    </row>
    <row r="2622" spans="1:7">
      <c r="A2622" s="98"/>
      <c r="B2622" s="99">
        <f>+E2622/D2626</f>
        <v>4.0048410800219002E-2</v>
      </c>
      <c r="C2622" s="97"/>
      <c r="D2622" s="98" t="s">
        <v>239</v>
      </c>
      <c r="E2622" s="108">
        <f>SUM(E2621:E2621)</f>
        <v>6949</v>
      </c>
      <c r="G2622" t="e">
        <v>#N/A</v>
      </c>
    </row>
    <row r="2623" spans="1:7">
      <c r="A2623" s="91" t="s">
        <v>249</v>
      </c>
      <c r="B2623" s="92" t="s">
        <v>163</v>
      </c>
      <c r="C2623" s="92" t="s">
        <v>2</v>
      </c>
      <c r="D2623" s="92" t="s">
        <v>232</v>
      </c>
      <c r="E2623" s="106" t="s">
        <v>233</v>
      </c>
      <c r="G2623" t="e">
        <v>#N/A</v>
      </c>
    </row>
    <row r="2624" spans="1:7">
      <c r="A2624" s="93" t="s">
        <v>247</v>
      </c>
      <c r="B2624" s="94" t="s">
        <v>390</v>
      </c>
      <c r="C2624" s="141">
        <v>0.01</v>
      </c>
      <c r="D2624" s="96">
        <v>138976</v>
      </c>
      <c r="E2624" s="107">
        <f>ROUND(C2624*D2624,0)</f>
        <v>1390</v>
      </c>
      <c r="G2624" t="e">
        <v>#N/A</v>
      </c>
    </row>
    <row r="2625" spans="1:7">
      <c r="A2625" s="98"/>
      <c r="B2625" s="99">
        <f>+E2625/D2626</f>
        <v>8.0108347981442535E-3</v>
      </c>
      <c r="C2625" s="97"/>
      <c r="D2625" s="98" t="s">
        <v>239</v>
      </c>
      <c r="E2625" s="108">
        <f>SUM(E2624:E2624)</f>
        <v>1390</v>
      </c>
      <c r="G2625" t="e">
        <v>#N/A</v>
      </c>
    </row>
    <row r="2626" spans="1:7">
      <c r="A2626" s="193" t="s">
        <v>245</v>
      </c>
      <c r="B2626" s="193"/>
      <c r="C2626" s="193"/>
      <c r="D2626" s="194">
        <v>173515</v>
      </c>
      <c r="E2626" s="194"/>
      <c r="G2626" t="e">
        <v>#N/A</v>
      </c>
    </row>
    <row r="2627" spans="1:7">
      <c r="G2627" t="e">
        <v>#N/A</v>
      </c>
    </row>
    <row r="2628" spans="1:7" ht="20.25">
      <c r="A2628" s="183" t="s">
        <v>246</v>
      </c>
      <c r="B2628" s="184"/>
      <c r="C2628" s="184"/>
      <c r="D2628" s="184"/>
      <c r="E2628" s="185"/>
      <c r="G2628" t="e">
        <v>#N/A</v>
      </c>
    </row>
    <row r="2629" spans="1:7">
      <c r="A2629" s="186"/>
      <c r="B2629" s="187"/>
      <c r="C2629" s="188"/>
      <c r="D2629" s="89" t="s">
        <v>229</v>
      </c>
      <c r="E2629" s="104" t="s">
        <v>163</v>
      </c>
      <c r="G2629" t="e">
        <v>#N/A</v>
      </c>
    </row>
    <row r="2630" spans="1:7">
      <c r="A2630" s="190"/>
      <c r="B2630" s="191"/>
      <c r="C2630" s="189"/>
      <c r="D2630" s="90" t="str">
        <f>+G2630</f>
        <v>20.7</v>
      </c>
      <c r="E2630" s="105" t="s">
        <v>163</v>
      </c>
      <c r="G2630" t="s">
        <v>642</v>
      </c>
    </row>
    <row r="2631" spans="1:7" ht="15.75">
      <c r="A2631" s="192" t="s">
        <v>230</v>
      </c>
      <c r="B2631" s="192"/>
      <c r="C2631" s="192"/>
      <c r="D2631" s="192"/>
      <c r="E2631" s="192"/>
      <c r="G2631" t="e">
        <v>#N/A</v>
      </c>
    </row>
    <row r="2632" spans="1:7" ht="51">
      <c r="A2632" s="132" t="s">
        <v>424</v>
      </c>
      <c r="B2632" s="135"/>
      <c r="C2632" s="135"/>
      <c r="D2632" s="135"/>
      <c r="E2632" s="136"/>
      <c r="G2632" t="e">
        <v>#N/A</v>
      </c>
    </row>
    <row r="2633" spans="1:7">
      <c r="A2633" s="91" t="s">
        <v>231</v>
      </c>
      <c r="B2633" s="92" t="s">
        <v>163</v>
      </c>
      <c r="C2633" s="92" t="s">
        <v>2</v>
      </c>
      <c r="D2633" s="92" t="s">
        <v>232</v>
      </c>
      <c r="E2633" s="106" t="s">
        <v>233</v>
      </c>
      <c r="G2633" t="e">
        <v>#N/A</v>
      </c>
    </row>
    <row r="2634" spans="1:7">
      <c r="A2634" s="93" t="s">
        <v>530</v>
      </c>
      <c r="B2634" s="94" t="s">
        <v>163</v>
      </c>
      <c r="C2634" s="129">
        <v>1</v>
      </c>
      <c r="D2634" s="96">
        <v>18500</v>
      </c>
      <c r="E2634" s="107">
        <f t="shared" ref="E2634:E2635" si="70">ROUND(C2634*D2634,0)</f>
        <v>18500</v>
      </c>
      <c r="G2634" t="e">
        <v>#N/A</v>
      </c>
    </row>
    <row r="2635" spans="1:7">
      <c r="A2635" s="93" t="s">
        <v>531</v>
      </c>
      <c r="B2635" s="94" t="s">
        <v>464</v>
      </c>
      <c r="C2635" s="129">
        <v>4</v>
      </c>
      <c r="D2635" s="96">
        <v>7280</v>
      </c>
      <c r="E2635" s="107">
        <f t="shared" si="70"/>
        <v>29120</v>
      </c>
      <c r="G2635" t="e">
        <v>#N/A</v>
      </c>
    </row>
    <row r="2636" spans="1:7">
      <c r="A2636" s="93" t="s">
        <v>547</v>
      </c>
      <c r="B2636" s="94" t="s">
        <v>163</v>
      </c>
      <c r="C2636" s="129">
        <v>1</v>
      </c>
      <c r="D2636" s="96">
        <v>22500</v>
      </c>
      <c r="E2636" s="107">
        <f>ROUND(C2636*D2636,0)</f>
        <v>22500</v>
      </c>
      <c r="G2636" t="e">
        <v>#N/A</v>
      </c>
    </row>
    <row r="2637" spans="1:7">
      <c r="A2637" s="93" t="s">
        <v>532</v>
      </c>
      <c r="B2637" s="94" t="s">
        <v>464</v>
      </c>
      <c r="C2637" s="129">
        <v>4</v>
      </c>
      <c r="D2637" s="96">
        <v>17589</v>
      </c>
      <c r="E2637" s="107">
        <f>ROUND(C2637*D2637,0)</f>
        <v>70356</v>
      </c>
      <c r="G2637" t="e">
        <v>#N/A</v>
      </c>
    </row>
    <row r="2638" spans="1:7">
      <c r="A2638" s="93" t="s">
        <v>480</v>
      </c>
      <c r="B2638" s="94" t="s">
        <v>390</v>
      </c>
      <c r="C2638" s="129">
        <v>1</v>
      </c>
      <c r="D2638" s="96">
        <v>8500</v>
      </c>
      <c r="E2638" s="107">
        <f t="shared" ref="E2638" si="71">ROUND(C2638*D2638,0)</f>
        <v>8500</v>
      </c>
      <c r="G2638" t="e">
        <v>#N/A</v>
      </c>
    </row>
    <row r="2639" spans="1:7">
      <c r="A2639" s="98"/>
      <c r="B2639" s="99">
        <f>+E2639/D2649</f>
        <v>0.79360750053270834</v>
      </c>
      <c r="C2639" s="97"/>
      <c r="D2639" s="98" t="s">
        <v>239</v>
      </c>
      <c r="E2639" s="108">
        <f>SUM(E2634:E2638)</f>
        <v>148976</v>
      </c>
      <c r="G2639" t="e">
        <v>#N/A</v>
      </c>
    </row>
    <row r="2640" spans="1:7">
      <c r="A2640" s="91" t="s">
        <v>240</v>
      </c>
      <c r="B2640" s="92" t="s">
        <v>163</v>
      </c>
      <c r="C2640" s="92" t="s">
        <v>2</v>
      </c>
      <c r="D2640" s="92" t="s">
        <v>232</v>
      </c>
      <c r="E2640" s="106" t="s">
        <v>233</v>
      </c>
      <c r="G2640" t="e">
        <v>#N/A</v>
      </c>
    </row>
    <row r="2641" spans="1:7">
      <c r="A2641" s="93" t="s">
        <v>292</v>
      </c>
      <c r="B2641" s="94" t="s">
        <v>163</v>
      </c>
      <c r="C2641" s="129">
        <v>1</v>
      </c>
      <c r="D2641" s="96">
        <v>29805</v>
      </c>
      <c r="E2641" s="107">
        <f>ROUND(C2641*D2641,0)</f>
        <v>29805</v>
      </c>
      <c r="G2641" t="e">
        <v>#N/A</v>
      </c>
    </row>
    <row r="2642" spans="1:7">
      <c r="A2642" s="98"/>
      <c r="B2642" s="99">
        <f>+E2642/D2649</f>
        <v>0.15877370551885786</v>
      </c>
      <c r="C2642" s="97"/>
      <c r="D2642" s="98" t="s">
        <v>239</v>
      </c>
      <c r="E2642" s="108">
        <f>+E2641</f>
        <v>29805</v>
      </c>
      <c r="G2642" t="e">
        <v>#N/A</v>
      </c>
    </row>
    <row r="2643" spans="1:7">
      <c r="A2643" s="91" t="s">
        <v>248</v>
      </c>
      <c r="B2643" s="92" t="s">
        <v>163</v>
      </c>
      <c r="C2643" s="92" t="s">
        <v>2</v>
      </c>
      <c r="D2643" s="92" t="s">
        <v>232</v>
      </c>
      <c r="E2643" s="106" t="s">
        <v>233</v>
      </c>
      <c r="G2643" t="e">
        <v>#N/A</v>
      </c>
    </row>
    <row r="2644" spans="1:7">
      <c r="A2644" s="93" t="s">
        <v>243</v>
      </c>
      <c r="B2644" s="94" t="s">
        <v>244</v>
      </c>
      <c r="C2644" s="129">
        <v>0.05</v>
      </c>
      <c r="D2644" s="96">
        <v>148976</v>
      </c>
      <c r="E2644" s="107">
        <f>ROUND(C2644*D2644,0)</f>
        <v>7449</v>
      </c>
      <c r="G2644" t="e">
        <v>#N/A</v>
      </c>
    </row>
    <row r="2645" spans="1:7">
      <c r="A2645" s="98"/>
      <c r="B2645" s="99">
        <f>+E2645/D2649</f>
        <v>3.9681440443213298E-2</v>
      </c>
      <c r="C2645" s="97"/>
      <c r="D2645" s="98" t="s">
        <v>239</v>
      </c>
      <c r="E2645" s="108">
        <f>SUM(E2644:E2644)</f>
        <v>7449</v>
      </c>
      <c r="G2645" t="e">
        <v>#N/A</v>
      </c>
    </row>
    <row r="2646" spans="1:7">
      <c r="A2646" s="91" t="s">
        <v>249</v>
      </c>
      <c r="B2646" s="92" t="s">
        <v>163</v>
      </c>
      <c r="C2646" s="92" t="s">
        <v>2</v>
      </c>
      <c r="D2646" s="92" t="s">
        <v>232</v>
      </c>
      <c r="E2646" s="106" t="s">
        <v>233</v>
      </c>
      <c r="G2646" t="e">
        <v>#N/A</v>
      </c>
    </row>
    <row r="2647" spans="1:7">
      <c r="A2647" s="93" t="s">
        <v>247</v>
      </c>
      <c r="B2647" s="94" t="s">
        <v>390</v>
      </c>
      <c r="C2647" s="129">
        <v>0.01</v>
      </c>
      <c r="D2647" s="96">
        <v>148976</v>
      </c>
      <c r="E2647" s="107">
        <f>ROUND(C2647*D2647,0)</f>
        <v>1490</v>
      </c>
      <c r="G2647" t="e">
        <v>#N/A</v>
      </c>
    </row>
    <row r="2648" spans="1:7">
      <c r="A2648" s="98"/>
      <c r="B2648" s="99">
        <f>+E2648/D2649</f>
        <v>7.9373535052205419E-3</v>
      </c>
      <c r="C2648" s="97"/>
      <c r="D2648" s="98" t="s">
        <v>239</v>
      </c>
      <c r="E2648" s="108">
        <f>SUM(E2647:E2647)</f>
        <v>1490</v>
      </c>
      <c r="G2648" t="e">
        <v>#N/A</v>
      </c>
    </row>
    <row r="2649" spans="1:7">
      <c r="A2649" s="193" t="s">
        <v>245</v>
      </c>
      <c r="B2649" s="193"/>
      <c r="C2649" s="193"/>
      <c r="D2649" s="194">
        <v>187720</v>
      </c>
      <c r="E2649" s="194"/>
      <c r="G2649" t="e">
        <v>#N/A</v>
      </c>
    </row>
    <row r="2650" spans="1:7">
      <c r="G2650" t="e">
        <v>#N/A</v>
      </c>
    </row>
    <row r="2651" spans="1:7" ht="20.25">
      <c r="A2651" s="183" t="s">
        <v>246</v>
      </c>
      <c r="B2651" s="184"/>
      <c r="C2651" s="184"/>
      <c r="D2651" s="184"/>
      <c r="E2651" s="185"/>
      <c r="G2651" t="e">
        <v>#N/A</v>
      </c>
    </row>
    <row r="2652" spans="1:7">
      <c r="A2652" s="186"/>
      <c r="B2652" s="187"/>
      <c r="C2652" s="188"/>
      <c r="D2652" s="89" t="s">
        <v>229</v>
      </c>
      <c r="E2652" s="104" t="s">
        <v>163</v>
      </c>
      <c r="G2652" t="e">
        <v>#N/A</v>
      </c>
    </row>
    <row r="2653" spans="1:7">
      <c r="A2653" s="190"/>
      <c r="B2653" s="191"/>
      <c r="C2653" s="189"/>
      <c r="D2653" s="90" t="str">
        <f>+G2653</f>
        <v>20.8</v>
      </c>
      <c r="E2653" s="105" t="s">
        <v>163</v>
      </c>
      <c r="G2653" t="s">
        <v>643</v>
      </c>
    </row>
    <row r="2654" spans="1:7" ht="15.75">
      <c r="A2654" s="192" t="s">
        <v>230</v>
      </c>
      <c r="B2654" s="192"/>
      <c r="C2654" s="192"/>
      <c r="D2654" s="192"/>
      <c r="E2654" s="192"/>
      <c r="G2654" t="e">
        <v>#N/A</v>
      </c>
    </row>
    <row r="2655" spans="1:7" ht="51">
      <c r="A2655" s="132" t="s">
        <v>425</v>
      </c>
      <c r="B2655" s="135"/>
      <c r="C2655" s="135"/>
      <c r="D2655" s="135"/>
      <c r="E2655" s="136"/>
      <c r="G2655" t="e">
        <v>#N/A</v>
      </c>
    </row>
    <row r="2656" spans="1:7">
      <c r="A2656" s="91" t="s">
        <v>231</v>
      </c>
      <c r="B2656" s="92" t="s">
        <v>163</v>
      </c>
      <c r="C2656" s="92" t="s">
        <v>2</v>
      </c>
      <c r="D2656" s="92" t="s">
        <v>232</v>
      </c>
      <c r="E2656" s="106" t="s">
        <v>233</v>
      </c>
      <c r="G2656" t="e">
        <v>#N/A</v>
      </c>
    </row>
    <row r="2657" spans="1:7">
      <c r="A2657" s="93" t="s">
        <v>530</v>
      </c>
      <c r="B2657" s="94" t="s">
        <v>163</v>
      </c>
      <c r="C2657" s="129">
        <v>1</v>
      </c>
      <c r="D2657" s="96">
        <v>18500</v>
      </c>
      <c r="E2657" s="107">
        <f t="shared" ref="E2657:E2658" si="72">ROUND(C2657*D2657,0)</f>
        <v>18500</v>
      </c>
      <c r="G2657" t="e">
        <v>#N/A</v>
      </c>
    </row>
    <row r="2658" spans="1:7">
      <c r="A2658" s="93" t="s">
        <v>531</v>
      </c>
      <c r="B2658" s="94" t="s">
        <v>464</v>
      </c>
      <c r="C2658" s="129">
        <v>4</v>
      </c>
      <c r="D2658" s="96">
        <v>7280</v>
      </c>
      <c r="E2658" s="107">
        <f t="shared" si="72"/>
        <v>29120</v>
      </c>
      <c r="G2658" t="e">
        <v>#N/A</v>
      </c>
    </row>
    <row r="2659" spans="1:7">
      <c r="A2659" s="93" t="s">
        <v>548</v>
      </c>
      <c r="B2659" s="94" t="s">
        <v>163</v>
      </c>
      <c r="C2659" s="129">
        <v>1</v>
      </c>
      <c r="D2659" s="96">
        <v>75850</v>
      </c>
      <c r="E2659" s="107">
        <f>ROUND(C2659*D2659,0)</f>
        <v>75850</v>
      </c>
      <c r="G2659" t="e">
        <v>#N/A</v>
      </c>
    </row>
    <row r="2660" spans="1:7">
      <c r="A2660" s="93" t="s">
        <v>532</v>
      </c>
      <c r="B2660" s="94" t="s">
        <v>464</v>
      </c>
      <c r="C2660" s="129">
        <v>4</v>
      </c>
      <c r="D2660" s="96">
        <v>17589</v>
      </c>
      <c r="E2660" s="107">
        <f>ROUND(C2660*D2660,0)</f>
        <v>70356</v>
      </c>
      <c r="G2660" t="e">
        <v>#N/A</v>
      </c>
    </row>
    <row r="2661" spans="1:7">
      <c r="A2661" s="93" t="s">
        <v>480</v>
      </c>
      <c r="B2661" s="94" t="s">
        <v>390</v>
      </c>
      <c r="C2661" s="129">
        <v>1</v>
      </c>
      <c r="D2661" s="96">
        <v>8500</v>
      </c>
      <c r="E2661" s="107">
        <f t="shared" ref="E2661" si="73">ROUND(C2661*D2661,0)</f>
        <v>8500</v>
      </c>
      <c r="G2661" t="e">
        <v>#N/A</v>
      </c>
    </row>
    <row r="2662" spans="1:7">
      <c r="A2662" s="98"/>
      <c r="B2662" s="99">
        <f>+E2662/D2672</f>
        <v>0.82129823948950476</v>
      </c>
      <c r="C2662" s="97"/>
      <c r="D2662" s="98" t="s">
        <v>239</v>
      </c>
      <c r="E2662" s="108">
        <f>SUM(E2657:E2661)</f>
        <v>202326</v>
      </c>
      <c r="G2662" t="e">
        <v>#N/A</v>
      </c>
    </row>
    <row r="2663" spans="1:7">
      <c r="A2663" s="91" t="s">
        <v>240</v>
      </c>
      <c r="B2663" s="92" t="s">
        <v>163</v>
      </c>
      <c r="C2663" s="92" t="s">
        <v>2</v>
      </c>
      <c r="D2663" s="92" t="s">
        <v>232</v>
      </c>
      <c r="E2663" s="106" t="s">
        <v>233</v>
      </c>
      <c r="G2663" t="e">
        <v>#N/A</v>
      </c>
    </row>
    <row r="2664" spans="1:7">
      <c r="A2664" s="93" t="s">
        <v>292</v>
      </c>
      <c r="B2664" s="94" t="s">
        <v>390</v>
      </c>
      <c r="C2664" s="129">
        <v>1</v>
      </c>
      <c r="D2664" s="96">
        <v>31884</v>
      </c>
      <c r="E2664" s="107">
        <f>ROUND(C2664*D2664,0)</f>
        <v>31884</v>
      </c>
      <c r="G2664" t="e">
        <v>#N/A</v>
      </c>
    </row>
    <row r="2665" spans="1:7">
      <c r="A2665" s="98"/>
      <c r="B2665" s="99">
        <f>+E2665/D2672</f>
        <v>0.12942613933890537</v>
      </c>
      <c r="C2665" s="97"/>
      <c r="D2665" s="98" t="s">
        <v>239</v>
      </c>
      <c r="E2665" s="108">
        <f>+E2664</f>
        <v>31884</v>
      </c>
      <c r="G2665" t="e">
        <v>#N/A</v>
      </c>
    </row>
    <row r="2666" spans="1:7">
      <c r="A2666" s="91" t="s">
        <v>248</v>
      </c>
      <c r="B2666" s="92" t="s">
        <v>163</v>
      </c>
      <c r="C2666" s="92" t="s">
        <v>2</v>
      </c>
      <c r="D2666" s="92" t="s">
        <v>232</v>
      </c>
      <c r="E2666" s="106" t="s">
        <v>233</v>
      </c>
      <c r="G2666" t="e">
        <v>#N/A</v>
      </c>
    </row>
    <row r="2667" spans="1:7">
      <c r="A2667" s="93" t="s">
        <v>243</v>
      </c>
      <c r="B2667" s="94" t="s">
        <v>244</v>
      </c>
      <c r="C2667" s="129">
        <v>0.05</v>
      </c>
      <c r="D2667" s="96">
        <v>202326</v>
      </c>
      <c r="E2667" s="107">
        <f>ROUND(C2667*D2667,0)</f>
        <v>10116</v>
      </c>
      <c r="G2667" t="e">
        <v>#N/A</v>
      </c>
    </row>
    <row r="2668" spans="1:7">
      <c r="A2668" s="98"/>
      <c r="B2668" s="99">
        <f>+E2668/D2672</f>
        <v>4.1063694189950033E-2</v>
      </c>
      <c r="C2668" s="97"/>
      <c r="D2668" s="98" t="s">
        <v>239</v>
      </c>
      <c r="E2668" s="108">
        <f>SUM(E2667:E2667)</f>
        <v>10116</v>
      </c>
      <c r="G2668" t="e">
        <v>#N/A</v>
      </c>
    </row>
    <row r="2669" spans="1:7">
      <c r="A2669" s="91" t="s">
        <v>249</v>
      </c>
      <c r="B2669" s="92" t="s">
        <v>163</v>
      </c>
      <c r="C2669" s="92" t="s">
        <v>2</v>
      </c>
      <c r="D2669" s="92" t="s">
        <v>232</v>
      </c>
      <c r="E2669" s="106" t="s">
        <v>233</v>
      </c>
      <c r="G2669" t="e">
        <v>#N/A</v>
      </c>
    </row>
    <row r="2670" spans="1:7">
      <c r="A2670" s="93" t="s">
        <v>247</v>
      </c>
      <c r="B2670" s="94" t="s">
        <v>390</v>
      </c>
      <c r="C2670" s="129">
        <v>0.01</v>
      </c>
      <c r="D2670" s="96">
        <v>202326</v>
      </c>
      <c r="E2670" s="107">
        <f>ROUND(C2670*D2670,0)</f>
        <v>2023</v>
      </c>
      <c r="G2670" t="e">
        <v>#N/A</v>
      </c>
    </row>
    <row r="2671" spans="1:7">
      <c r="A2671" s="98"/>
      <c r="B2671" s="99">
        <f>+E2671/D2672</f>
        <v>8.211926981639868E-3</v>
      </c>
      <c r="C2671" s="97"/>
      <c r="D2671" s="98" t="s">
        <v>239</v>
      </c>
      <c r="E2671" s="108">
        <f>SUM(E2670:E2670)</f>
        <v>2023</v>
      </c>
      <c r="G2671" t="e">
        <v>#N/A</v>
      </c>
    </row>
    <row r="2672" spans="1:7">
      <c r="A2672" s="193" t="s">
        <v>245</v>
      </c>
      <c r="B2672" s="193"/>
      <c r="C2672" s="193"/>
      <c r="D2672" s="194">
        <v>246349</v>
      </c>
      <c r="E2672" s="194"/>
      <c r="G2672" t="e">
        <v>#N/A</v>
      </c>
    </row>
    <row r="2673" spans="1:7">
      <c r="G2673" t="e">
        <v>#N/A</v>
      </c>
    </row>
    <row r="2674" spans="1:7" ht="20.25">
      <c r="A2674" s="183" t="s">
        <v>246</v>
      </c>
      <c r="B2674" s="184"/>
      <c r="C2674" s="184"/>
      <c r="D2674" s="184"/>
      <c r="E2674" s="185"/>
      <c r="G2674" t="e">
        <v>#N/A</v>
      </c>
    </row>
    <row r="2675" spans="1:7">
      <c r="A2675" s="186"/>
      <c r="B2675" s="187"/>
      <c r="C2675" s="188"/>
      <c r="D2675" s="89" t="s">
        <v>229</v>
      </c>
      <c r="E2675" s="104" t="s">
        <v>163</v>
      </c>
      <c r="G2675" t="e">
        <v>#N/A</v>
      </c>
    </row>
    <row r="2676" spans="1:7">
      <c r="A2676" s="190"/>
      <c r="B2676" s="191"/>
      <c r="C2676" s="189"/>
      <c r="D2676" s="90" t="str">
        <f>+G2676</f>
        <v>20.9</v>
      </c>
      <c r="E2676" s="105" t="s">
        <v>163</v>
      </c>
      <c r="G2676" t="s">
        <v>644</v>
      </c>
    </row>
    <row r="2677" spans="1:7" ht="15.75">
      <c r="A2677" s="192" t="s">
        <v>230</v>
      </c>
      <c r="B2677" s="192"/>
      <c r="C2677" s="192"/>
      <c r="D2677" s="192"/>
      <c r="E2677" s="192"/>
      <c r="G2677" t="e">
        <v>#N/A</v>
      </c>
    </row>
    <row r="2678" spans="1:7" ht="38.25">
      <c r="A2678" s="132" t="s">
        <v>426</v>
      </c>
      <c r="B2678" s="135"/>
      <c r="C2678" s="135"/>
      <c r="D2678" s="135"/>
      <c r="E2678" s="136"/>
      <c r="G2678" t="e">
        <v>#N/A</v>
      </c>
    </row>
    <row r="2679" spans="1:7">
      <c r="A2679" s="91" t="s">
        <v>231</v>
      </c>
      <c r="B2679" s="92" t="s">
        <v>163</v>
      </c>
      <c r="C2679" s="92" t="s">
        <v>2</v>
      </c>
      <c r="D2679" s="92" t="s">
        <v>232</v>
      </c>
      <c r="E2679" s="106" t="s">
        <v>233</v>
      </c>
      <c r="G2679" t="e">
        <v>#N/A</v>
      </c>
    </row>
    <row r="2680" spans="1:7">
      <c r="A2680" s="93" t="s">
        <v>530</v>
      </c>
      <c r="B2680" s="94" t="s">
        <v>163</v>
      </c>
      <c r="C2680" s="129">
        <v>1</v>
      </c>
      <c r="D2680" s="96">
        <v>18500</v>
      </c>
      <c r="E2680" s="107">
        <f t="shared" ref="E2680:E2681" si="74">ROUND(C2680*D2680,0)</f>
        <v>18500</v>
      </c>
      <c r="G2680" t="e">
        <v>#N/A</v>
      </c>
    </row>
    <row r="2681" spans="1:7">
      <c r="A2681" s="93" t="s">
        <v>531</v>
      </c>
      <c r="B2681" s="94" t="s">
        <v>464</v>
      </c>
      <c r="C2681" s="129">
        <v>4</v>
      </c>
      <c r="D2681" s="96">
        <v>7280</v>
      </c>
      <c r="E2681" s="107">
        <f t="shared" si="74"/>
        <v>29120</v>
      </c>
      <c r="G2681" t="e">
        <v>#N/A</v>
      </c>
    </row>
    <row r="2682" spans="1:7">
      <c r="A2682" s="93" t="s">
        <v>549</v>
      </c>
      <c r="B2682" s="94" t="s">
        <v>163</v>
      </c>
      <c r="C2682" s="129">
        <v>1</v>
      </c>
      <c r="D2682" s="96">
        <v>75850</v>
      </c>
      <c r="E2682" s="107">
        <f>ROUND(C2682*D2682,0)</f>
        <v>75850</v>
      </c>
      <c r="G2682" t="e">
        <v>#N/A</v>
      </c>
    </row>
    <row r="2683" spans="1:7">
      <c r="A2683" s="93" t="s">
        <v>532</v>
      </c>
      <c r="B2683" s="94" t="s">
        <v>464</v>
      </c>
      <c r="C2683" s="129">
        <v>4</v>
      </c>
      <c r="D2683" s="96">
        <v>17589</v>
      </c>
      <c r="E2683" s="107">
        <f>ROUND(C2683*D2683,0)</f>
        <v>70356</v>
      </c>
      <c r="G2683" t="e">
        <v>#N/A</v>
      </c>
    </row>
    <row r="2684" spans="1:7">
      <c r="A2684" s="93" t="s">
        <v>480</v>
      </c>
      <c r="B2684" s="94" t="s">
        <v>390</v>
      </c>
      <c r="C2684" s="129">
        <v>1</v>
      </c>
      <c r="D2684" s="96">
        <v>8500</v>
      </c>
      <c r="E2684" s="107">
        <f t="shared" ref="E2684" si="75">ROUND(C2684*D2684,0)</f>
        <v>8500</v>
      </c>
      <c r="G2684" t="e">
        <v>#N/A</v>
      </c>
    </row>
    <row r="2685" spans="1:7">
      <c r="A2685" s="98"/>
      <c r="B2685" s="99">
        <f>+E2685/D2695</f>
        <v>0.82142828143396529</v>
      </c>
      <c r="C2685" s="97"/>
      <c r="D2685" s="98" t="s">
        <v>239</v>
      </c>
      <c r="E2685" s="108">
        <f>SUM(E2680:E2684)</f>
        <v>202326</v>
      </c>
      <c r="G2685" t="e">
        <v>#N/A</v>
      </c>
    </row>
    <row r="2686" spans="1:7">
      <c r="A2686" s="91" t="s">
        <v>240</v>
      </c>
      <c r="B2686" s="92" t="s">
        <v>163</v>
      </c>
      <c r="C2686" s="92" t="s">
        <v>2</v>
      </c>
      <c r="D2686" s="92" t="s">
        <v>232</v>
      </c>
      <c r="E2686" s="106" t="s">
        <v>233</v>
      </c>
      <c r="G2686" t="e">
        <v>#N/A</v>
      </c>
    </row>
    <row r="2687" spans="1:7">
      <c r="A2687" s="93" t="s">
        <v>292</v>
      </c>
      <c r="B2687" s="94" t="s">
        <v>163</v>
      </c>
      <c r="C2687" s="129">
        <v>1</v>
      </c>
      <c r="D2687" s="96">
        <v>31845</v>
      </c>
      <c r="E2687" s="107">
        <f>ROUND(C2687*D2687,0)</f>
        <v>31845</v>
      </c>
      <c r="G2687" t="e">
        <v>#N/A</v>
      </c>
    </row>
    <row r="2688" spans="1:7">
      <c r="A2688" s="98"/>
      <c r="B2688" s="99">
        <f>+E2688/D2695</f>
        <v>0.12928829523770857</v>
      </c>
      <c r="C2688" s="97"/>
      <c r="D2688" s="98" t="s">
        <v>239</v>
      </c>
      <c r="E2688" s="108">
        <f>+E2687</f>
        <v>31845</v>
      </c>
      <c r="G2688" t="e">
        <v>#N/A</v>
      </c>
    </row>
    <row r="2689" spans="1:7">
      <c r="A2689" s="91" t="s">
        <v>248</v>
      </c>
      <c r="B2689" s="92" t="s">
        <v>163</v>
      </c>
      <c r="C2689" s="92" t="s">
        <v>2</v>
      </c>
      <c r="D2689" s="92" t="s">
        <v>232</v>
      </c>
      <c r="E2689" s="106" t="s">
        <v>233</v>
      </c>
      <c r="G2689" t="e">
        <v>#N/A</v>
      </c>
    </row>
    <row r="2690" spans="1:7">
      <c r="A2690" s="93" t="s">
        <v>243</v>
      </c>
      <c r="B2690" s="94" t="s">
        <v>244</v>
      </c>
      <c r="C2690" s="129">
        <v>0.05</v>
      </c>
      <c r="D2690" s="96">
        <v>202326</v>
      </c>
      <c r="E2690" s="107">
        <f>ROUND(C2690*D2690,0)</f>
        <v>10116</v>
      </c>
      <c r="G2690" t="e">
        <v>#N/A</v>
      </c>
    </row>
    <row r="2691" spans="1:7">
      <c r="A2691" s="98"/>
      <c r="B2691" s="99">
        <f>+E2691/D2695</f>
        <v>4.1070196094352647E-2</v>
      </c>
      <c r="C2691" s="97"/>
      <c r="D2691" s="98" t="s">
        <v>239</v>
      </c>
      <c r="E2691" s="108">
        <f>SUM(E2690:E2690)</f>
        <v>10116</v>
      </c>
      <c r="G2691" t="e">
        <v>#N/A</v>
      </c>
    </row>
    <row r="2692" spans="1:7">
      <c r="A2692" s="91" t="s">
        <v>249</v>
      </c>
      <c r="B2692" s="92" t="s">
        <v>163</v>
      </c>
      <c r="C2692" s="92" t="s">
        <v>2</v>
      </c>
      <c r="D2692" s="92" t="s">
        <v>232</v>
      </c>
      <c r="E2692" s="106" t="s">
        <v>233</v>
      </c>
      <c r="G2692" t="e">
        <v>#N/A</v>
      </c>
    </row>
    <row r="2693" spans="1:7">
      <c r="A2693" s="93" t="s">
        <v>247</v>
      </c>
      <c r="B2693" s="94" t="s">
        <v>390</v>
      </c>
      <c r="C2693" s="129">
        <v>0.01</v>
      </c>
      <c r="D2693" s="96">
        <v>202326</v>
      </c>
      <c r="E2693" s="107">
        <f>ROUND(C2693*D2693,0)</f>
        <v>2023</v>
      </c>
      <c r="G2693" t="e">
        <v>#N/A</v>
      </c>
    </row>
    <row r="2694" spans="1:7">
      <c r="A2694" s="98"/>
      <c r="B2694" s="99">
        <f>+E2694/D2695</f>
        <v>8.2132272339734483E-3</v>
      </c>
      <c r="C2694" s="97"/>
      <c r="D2694" s="98" t="s">
        <v>239</v>
      </c>
      <c r="E2694" s="108">
        <f>SUM(E2693:E2693)</f>
        <v>2023</v>
      </c>
      <c r="G2694" t="e">
        <v>#N/A</v>
      </c>
    </row>
    <row r="2695" spans="1:7">
      <c r="A2695" s="193" t="s">
        <v>245</v>
      </c>
      <c r="B2695" s="193"/>
      <c r="C2695" s="193"/>
      <c r="D2695" s="194">
        <v>246310</v>
      </c>
      <c r="E2695" s="194"/>
      <c r="G2695" t="e">
        <v>#N/A</v>
      </c>
    </row>
    <row r="2696" spans="1:7">
      <c r="G2696" t="e">
        <v>#N/A</v>
      </c>
    </row>
    <row r="2697" spans="1:7" ht="20.25">
      <c r="A2697" s="183" t="s">
        <v>246</v>
      </c>
      <c r="B2697" s="184"/>
      <c r="C2697" s="184"/>
      <c r="D2697" s="184"/>
      <c r="E2697" s="185"/>
      <c r="G2697" t="e">
        <v>#N/A</v>
      </c>
    </row>
    <row r="2698" spans="1:7">
      <c r="A2698" s="186"/>
      <c r="B2698" s="187"/>
      <c r="C2698" s="188"/>
      <c r="D2698" s="89" t="s">
        <v>229</v>
      </c>
      <c r="E2698" s="104" t="s">
        <v>163</v>
      </c>
      <c r="G2698" t="e">
        <v>#N/A</v>
      </c>
    </row>
    <row r="2699" spans="1:7">
      <c r="A2699" s="190"/>
      <c r="B2699" s="191"/>
      <c r="C2699" s="189"/>
      <c r="D2699" s="90" t="str">
        <f>+G2699</f>
        <v>20.10</v>
      </c>
      <c r="E2699" s="105" t="s">
        <v>163</v>
      </c>
      <c r="G2699" t="s">
        <v>645</v>
      </c>
    </row>
    <row r="2700" spans="1:7" ht="15.75">
      <c r="A2700" s="192" t="s">
        <v>230</v>
      </c>
      <c r="B2700" s="192"/>
      <c r="C2700" s="192"/>
      <c r="D2700" s="192"/>
      <c r="E2700" s="192"/>
      <c r="G2700" t="e">
        <v>#N/A</v>
      </c>
    </row>
    <row r="2701" spans="1:7" ht="51">
      <c r="A2701" s="132" t="s">
        <v>551</v>
      </c>
      <c r="B2701" s="135"/>
      <c r="C2701" s="135"/>
      <c r="D2701" s="135"/>
      <c r="E2701" s="136"/>
      <c r="G2701" t="e">
        <v>#N/A</v>
      </c>
    </row>
    <row r="2702" spans="1:7">
      <c r="A2702" s="91" t="s">
        <v>231</v>
      </c>
      <c r="B2702" s="92" t="s">
        <v>163</v>
      </c>
      <c r="C2702" s="92" t="s">
        <v>2</v>
      </c>
      <c r="D2702" s="92" t="s">
        <v>232</v>
      </c>
      <c r="E2702" s="106" t="s">
        <v>233</v>
      </c>
      <c r="G2702" t="e">
        <v>#N/A</v>
      </c>
    </row>
    <row r="2703" spans="1:7">
      <c r="A2703" s="93" t="s">
        <v>530</v>
      </c>
      <c r="B2703" s="94" t="s">
        <v>163</v>
      </c>
      <c r="C2703" s="129">
        <v>1</v>
      </c>
      <c r="D2703" s="96">
        <v>18500</v>
      </c>
      <c r="E2703" s="107">
        <f t="shared" ref="E2703:E2704" si="76">ROUND(C2703*D2703,0)</f>
        <v>18500</v>
      </c>
      <c r="G2703" t="e">
        <v>#N/A</v>
      </c>
    </row>
    <row r="2704" spans="1:7">
      <c r="A2704" s="93" t="s">
        <v>531</v>
      </c>
      <c r="B2704" s="94" t="s">
        <v>464</v>
      </c>
      <c r="C2704" s="129">
        <v>4</v>
      </c>
      <c r="D2704" s="96">
        <v>7280</v>
      </c>
      <c r="E2704" s="107">
        <f t="shared" si="76"/>
        <v>29120</v>
      </c>
      <c r="G2704" t="e">
        <v>#N/A</v>
      </c>
    </row>
    <row r="2705" spans="1:7">
      <c r="A2705" s="93" t="s">
        <v>552</v>
      </c>
      <c r="B2705" s="94" t="s">
        <v>163</v>
      </c>
      <c r="C2705" s="129">
        <v>1</v>
      </c>
      <c r="D2705" s="96">
        <v>75850</v>
      </c>
      <c r="E2705" s="107">
        <f>ROUND(C2705*D2705,0)</f>
        <v>75850</v>
      </c>
      <c r="G2705" t="e">
        <v>#N/A</v>
      </c>
    </row>
    <row r="2706" spans="1:7">
      <c r="A2706" s="93" t="s">
        <v>532</v>
      </c>
      <c r="B2706" s="94" t="s">
        <v>464</v>
      </c>
      <c r="C2706" s="129">
        <v>4</v>
      </c>
      <c r="D2706" s="96">
        <v>17589</v>
      </c>
      <c r="E2706" s="107">
        <f>ROUND(C2706*D2706,0)</f>
        <v>70356</v>
      </c>
      <c r="G2706" t="e">
        <v>#N/A</v>
      </c>
    </row>
    <row r="2707" spans="1:7">
      <c r="A2707" s="93" t="s">
        <v>480</v>
      </c>
      <c r="B2707" s="94" t="s">
        <v>390</v>
      </c>
      <c r="C2707" s="129">
        <v>1</v>
      </c>
      <c r="D2707" s="96">
        <v>8500</v>
      </c>
      <c r="E2707" s="107">
        <f t="shared" ref="E2707" si="77">ROUND(C2707*D2707,0)</f>
        <v>8500</v>
      </c>
      <c r="G2707" t="e">
        <v>#N/A</v>
      </c>
    </row>
    <row r="2708" spans="1:7">
      <c r="A2708" s="98"/>
      <c r="B2708" s="99">
        <f>+E2708/D2718</f>
        <v>0.70363247491696956</v>
      </c>
      <c r="C2708" s="97"/>
      <c r="D2708" s="98" t="s">
        <v>239</v>
      </c>
      <c r="E2708" s="108">
        <f>SUM(E2703:E2707)</f>
        <v>202326</v>
      </c>
      <c r="G2708" t="e">
        <v>#N/A</v>
      </c>
    </row>
    <row r="2709" spans="1:7">
      <c r="A2709" s="91" t="s">
        <v>240</v>
      </c>
      <c r="B2709" s="92" t="s">
        <v>163</v>
      </c>
      <c r="C2709" s="92" t="s">
        <v>2</v>
      </c>
      <c r="D2709" s="92" t="s">
        <v>232</v>
      </c>
      <c r="E2709" s="106" t="s">
        <v>233</v>
      </c>
      <c r="G2709" t="e">
        <v>#N/A</v>
      </c>
    </row>
    <row r="2710" spans="1:7">
      <c r="A2710" s="93" t="s">
        <v>292</v>
      </c>
      <c r="B2710" s="94" t="s">
        <v>390</v>
      </c>
      <c r="C2710" s="129">
        <v>1</v>
      </c>
      <c r="D2710" s="96">
        <v>73080</v>
      </c>
      <c r="E2710" s="107">
        <f>ROUND(C2710*D2710,0)</f>
        <v>73080</v>
      </c>
      <c r="G2710" t="e">
        <v>#N/A</v>
      </c>
    </row>
    <row r="2711" spans="1:7">
      <c r="A2711" s="98"/>
      <c r="B2711" s="99">
        <f>+E2711/D2718</f>
        <v>0.25415152410926983</v>
      </c>
      <c r="C2711" s="97"/>
      <c r="D2711" s="98" t="s">
        <v>239</v>
      </c>
      <c r="E2711" s="108">
        <f>+E2710</f>
        <v>73080</v>
      </c>
      <c r="G2711" t="e">
        <v>#N/A</v>
      </c>
    </row>
    <row r="2712" spans="1:7">
      <c r="A2712" s="91" t="s">
        <v>248</v>
      </c>
      <c r="B2712" s="92" t="s">
        <v>163</v>
      </c>
      <c r="C2712" s="92" t="s">
        <v>2</v>
      </c>
      <c r="D2712" s="92" t="s">
        <v>232</v>
      </c>
      <c r="E2712" s="106" t="s">
        <v>233</v>
      </c>
      <c r="G2712" t="e">
        <v>#N/A</v>
      </c>
    </row>
    <row r="2713" spans="1:7">
      <c r="A2713" s="93" t="s">
        <v>243</v>
      </c>
      <c r="B2713" s="94" t="s">
        <v>244</v>
      </c>
      <c r="C2713" s="129">
        <v>0.05</v>
      </c>
      <c r="D2713" s="96">
        <v>202326</v>
      </c>
      <c r="E2713" s="107">
        <f>ROUND(C2713*D2713,0)</f>
        <v>10116</v>
      </c>
      <c r="G2713" t="e">
        <v>#N/A</v>
      </c>
    </row>
    <row r="2714" spans="1:7">
      <c r="A2714" s="98"/>
      <c r="B2714" s="99">
        <f>+E2714/D2718</f>
        <v>3.5180580430889077E-2</v>
      </c>
      <c r="C2714" s="97"/>
      <c r="D2714" s="98" t="s">
        <v>239</v>
      </c>
      <c r="E2714" s="108">
        <f>SUM(E2713:E2713)</f>
        <v>10116</v>
      </c>
      <c r="G2714" t="e">
        <v>#N/A</v>
      </c>
    </row>
    <row r="2715" spans="1:7">
      <c r="A2715" s="91" t="s">
        <v>249</v>
      </c>
      <c r="B2715" s="92" t="s">
        <v>163</v>
      </c>
      <c r="C2715" s="92" t="s">
        <v>2</v>
      </c>
      <c r="D2715" s="92" t="s">
        <v>232</v>
      </c>
      <c r="E2715" s="106" t="s">
        <v>233</v>
      </c>
      <c r="G2715" t="e">
        <v>#N/A</v>
      </c>
    </row>
    <row r="2716" spans="1:7">
      <c r="A2716" s="93" t="s">
        <v>247</v>
      </c>
      <c r="B2716" s="94" t="s">
        <v>390</v>
      </c>
      <c r="C2716" s="129">
        <v>0.01</v>
      </c>
      <c r="D2716" s="96">
        <v>202326</v>
      </c>
      <c r="E2716" s="107">
        <f>ROUND(C2716*D2716,0)</f>
        <v>2023</v>
      </c>
      <c r="G2716" t="e">
        <v>#N/A</v>
      </c>
    </row>
    <row r="2717" spans="1:7">
      <c r="A2717" s="98"/>
      <c r="B2717" s="99">
        <f>+E2717/D2718</f>
        <v>7.0354205428715504E-3</v>
      </c>
      <c r="C2717" s="97"/>
      <c r="D2717" s="98" t="s">
        <v>239</v>
      </c>
      <c r="E2717" s="108">
        <f>SUM(E2716:E2716)</f>
        <v>2023</v>
      </c>
      <c r="G2717" t="e">
        <v>#N/A</v>
      </c>
    </row>
    <row r="2718" spans="1:7">
      <c r="A2718" s="193" t="s">
        <v>245</v>
      </c>
      <c r="B2718" s="193"/>
      <c r="C2718" s="193"/>
      <c r="D2718" s="194">
        <v>287545</v>
      </c>
      <c r="E2718" s="194"/>
      <c r="G2718" t="e">
        <v>#N/A</v>
      </c>
    </row>
    <row r="2719" spans="1:7">
      <c r="G2719" t="e">
        <v>#N/A</v>
      </c>
    </row>
    <row r="2720" spans="1:7" ht="20.25">
      <c r="A2720" s="183" t="s">
        <v>246</v>
      </c>
      <c r="B2720" s="184"/>
      <c r="C2720" s="184"/>
      <c r="D2720" s="184"/>
      <c r="E2720" s="185"/>
      <c r="G2720" t="e">
        <v>#N/A</v>
      </c>
    </row>
    <row r="2721" spans="1:7">
      <c r="A2721" s="186"/>
      <c r="B2721" s="187"/>
      <c r="C2721" s="188"/>
      <c r="D2721" s="89" t="s">
        <v>229</v>
      </c>
      <c r="E2721" s="104" t="s">
        <v>163</v>
      </c>
      <c r="G2721" t="e">
        <v>#N/A</v>
      </c>
    </row>
    <row r="2722" spans="1:7">
      <c r="A2722" s="190"/>
      <c r="B2722" s="191"/>
      <c r="C2722" s="189"/>
      <c r="D2722" s="90" t="str">
        <f>+G2722</f>
        <v>20.11</v>
      </c>
      <c r="E2722" s="105" t="s">
        <v>163</v>
      </c>
      <c r="G2722" t="s">
        <v>646</v>
      </c>
    </row>
    <row r="2723" spans="1:7" ht="15.75">
      <c r="A2723" s="192" t="s">
        <v>230</v>
      </c>
      <c r="B2723" s="192"/>
      <c r="C2723" s="192"/>
      <c r="D2723" s="192"/>
      <c r="E2723" s="192"/>
      <c r="G2723" t="e">
        <v>#N/A</v>
      </c>
    </row>
    <row r="2724" spans="1:7" ht="51">
      <c r="A2724" s="132" t="s">
        <v>550</v>
      </c>
      <c r="B2724" s="135"/>
      <c r="C2724" s="135"/>
      <c r="D2724" s="135"/>
      <c r="E2724" s="136"/>
      <c r="G2724" t="e">
        <v>#N/A</v>
      </c>
    </row>
    <row r="2725" spans="1:7">
      <c r="A2725" s="91" t="s">
        <v>231</v>
      </c>
      <c r="B2725" s="92" t="s">
        <v>163</v>
      </c>
      <c r="C2725" s="92" t="s">
        <v>2</v>
      </c>
      <c r="D2725" s="92" t="s">
        <v>232</v>
      </c>
      <c r="E2725" s="106" t="s">
        <v>233</v>
      </c>
      <c r="G2725" t="e">
        <v>#N/A</v>
      </c>
    </row>
    <row r="2726" spans="1:7">
      <c r="A2726" s="93" t="s">
        <v>530</v>
      </c>
      <c r="B2726" s="94" t="s">
        <v>163</v>
      </c>
      <c r="C2726" s="129">
        <v>1</v>
      </c>
      <c r="D2726" s="96">
        <v>18500</v>
      </c>
      <c r="E2726" s="107">
        <f t="shared" ref="E2726:E2727" si="78">ROUND(C2726*D2726,0)</f>
        <v>18500</v>
      </c>
      <c r="G2726" t="e">
        <v>#N/A</v>
      </c>
    </row>
    <row r="2727" spans="1:7">
      <c r="A2727" s="93" t="s">
        <v>531</v>
      </c>
      <c r="B2727" s="94" t="s">
        <v>464</v>
      </c>
      <c r="C2727" s="129">
        <v>4</v>
      </c>
      <c r="D2727" s="96">
        <v>7280</v>
      </c>
      <c r="E2727" s="107">
        <f t="shared" si="78"/>
        <v>29120</v>
      </c>
      <c r="G2727" t="e">
        <v>#N/A</v>
      </c>
    </row>
    <row r="2728" spans="1:7">
      <c r="A2728" s="93" t="s">
        <v>553</v>
      </c>
      <c r="B2728" s="94" t="s">
        <v>163</v>
      </c>
      <c r="C2728" s="129">
        <v>1</v>
      </c>
      <c r="D2728" s="96">
        <v>95865</v>
      </c>
      <c r="E2728" s="107">
        <f>ROUND(C2728*D2728,0)</f>
        <v>95865</v>
      </c>
      <c r="G2728" t="e">
        <v>#N/A</v>
      </c>
    </row>
    <row r="2729" spans="1:7">
      <c r="A2729" s="93" t="s">
        <v>532</v>
      </c>
      <c r="B2729" s="94" t="s">
        <v>464</v>
      </c>
      <c r="C2729" s="129">
        <v>4</v>
      </c>
      <c r="D2729" s="96">
        <v>17589</v>
      </c>
      <c r="E2729" s="107">
        <f>ROUND(C2729*D2729,0)</f>
        <v>70356</v>
      </c>
      <c r="G2729" t="e">
        <v>#N/A</v>
      </c>
    </row>
    <row r="2730" spans="1:7">
      <c r="A2730" s="93" t="s">
        <v>480</v>
      </c>
      <c r="B2730" s="94" t="s">
        <v>390</v>
      </c>
      <c r="C2730" s="129">
        <v>1</v>
      </c>
      <c r="D2730" s="96">
        <v>8500</v>
      </c>
      <c r="E2730" s="107">
        <f t="shared" ref="E2730" si="79">ROUND(C2730*D2730,0)</f>
        <v>8500</v>
      </c>
      <c r="G2730" t="e">
        <v>#N/A</v>
      </c>
    </row>
    <row r="2731" spans="1:7">
      <c r="A2731" s="98"/>
      <c r="B2731" s="99">
        <f>+E2731/D2741</f>
        <v>0.82141339805896973</v>
      </c>
      <c r="C2731" s="97"/>
      <c r="D2731" s="98" t="s">
        <v>239</v>
      </c>
      <c r="E2731" s="108">
        <f>SUM(E2726:E2730)</f>
        <v>222341</v>
      </c>
      <c r="G2731" t="e">
        <v>#N/A</v>
      </c>
    </row>
    <row r="2732" spans="1:7">
      <c r="A2732" s="91" t="s">
        <v>240</v>
      </c>
      <c r="B2732" s="92" t="s">
        <v>163</v>
      </c>
      <c r="C2732" s="92" t="s">
        <v>2</v>
      </c>
      <c r="D2732" s="92" t="s">
        <v>232</v>
      </c>
      <c r="E2732" s="106" t="s">
        <v>233</v>
      </c>
      <c r="G2732" t="e">
        <v>#N/A</v>
      </c>
    </row>
    <row r="2733" spans="1:7">
      <c r="A2733" s="93" t="s">
        <v>292</v>
      </c>
      <c r="B2733" s="94" t="s">
        <v>390</v>
      </c>
      <c r="C2733" s="129">
        <v>1</v>
      </c>
      <c r="D2733" s="96">
        <v>35000</v>
      </c>
      <c r="E2733" s="107">
        <f>ROUND(C2733*D2733,0)</f>
        <v>35000</v>
      </c>
      <c r="G2733" t="e">
        <v>#N/A</v>
      </c>
    </row>
    <row r="2734" spans="1:7">
      <c r="A2734" s="98"/>
      <c r="B2734" s="99">
        <f>+E2734/D2741</f>
        <v>0.12930349747488742</v>
      </c>
      <c r="C2734" s="97"/>
      <c r="D2734" s="98" t="s">
        <v>239</v>
      </c>
      <c r="E2734" s="108">
        <f>+E2733</f>
        <v>35000</v>
      </c>
      <c r="G2734" t="e">
        <v>#N/A</v>
      </c>
    </row>
    <row r="2735" spans="1:7">
      <c r="A2735" s="91" t="s">
        <v>248</v>
      </c>
      <c r="B2735" s="92" t="s">
        <v>163</v>
      </c>
      <c r="C2735" s="92" t="s">
        <v>2</v>
      </c>
      <c r="D2735" s="92" t="s">
        <v>232</v>
      </c>
      <c r="E2735" s="106" t="s">
        <v>233</v>
      </c>
      <c r="G2735" t="e">
        <v>#N/A</v>
      </c>
    </row>
    <row r="2736" spans="1:7">
      <c r="A2736" s="93" t="s">
        <v>243</v>
      </c>
      <c r="B2736" s="94" t="s">
        <v>244</v>
      </c>
      <c r="C2736" s="129">
        <v>0.05</v>
      </c>
      <c r="D2736" s="96">
        <v>222341</v>
      </c>
      <c r="E2736" s="107">
        <f>ROUND(C2736*D2736,0)</f>
        <v>11117</v>
      </c>
      <c r="G2736" t="e">
        <v>#N/A</v>
      </c>
    </row>
    <row r="2737" spans="1:7">
      <c r="A2737" s="98"/>
      <c r="B2737" s="99">
        <f>+E2737/D2741</f>
        <v>4.1070485183666385E-2</v>
      </c>
      <c r="C2737" s="97"/>
      <c r="D2737" s="98" t="s">
        <v>239</v>
      </c>
      <c r="E2737" s="108">
        <f>SUM(E2736:E2736)</f>
        <v>11117</v>
      </c>
      <c r="G2737" t="e">
        <v>#N/A</v>
      </c>
    </row>
    <row r="2738" spans="1:7">
      <c r="A2738" s="91" t="s">
        <v>249</v>
      </c>
      <c r="B2738" s="92" t="s">
        <v>163</v>
      </c>
      <c r="C2738" s="92" t="s">
        <v>2</v>
      </c>
      <c r="D2738" s="92" t="s">
        <v>232</v>
      </c>
      <c r="E2738" s="106" t="s">
        <v>233</v>
      </c>
      <c r="G2738" t="e">
        <v>#N/A</v>
      </c>
    </row>
    <row r="2739" spans="1:7">
      <c r="A2739" s="93" t="s">
        <v>247</v>
      </c>
      <c r="B2739" s="94" t="s">
        <v>390</v>
      </c>
      <c r="C2739" s="141">
        <v>0.01</v>
      </c>
      <c r="D2739" s="96">
        <v>222341</v>
      </c>
      <c r="E2739" s="107">
        <f>ROUND(C2739*D2739,0)</f>
        <v>2223</v>
      </c>
      <c r="G2739" t="e">
        <v>#N/A</v>
      </c>
    </row>
    <row r="2740" spans="1:7">
      <c r="A2740" s="98"/>
      <c r="B2740" s="99">
        <f>+E2740/D2741</f>
        <v>8.2126192824764199E-3</v>
      </c>
      <c r="C2740" s="97"/>
      <c r="D2740" s="98" t="s">
        <v>239</v>
      </c>
      <c r="E2740" s="108">
        <f>SUM(E2739:E2739)</f>
        <v>2223</v>
      </c>
      <c r="G2740" t="e">
        <v>#N/A</v>
      </c>
    </row>
    <row r="2741" spans="1:7">
      <c r="A2741" s="193" t="s">
        <v>245</v>
      </c>
      <c r="B2741" s="193"/>
      <c r="C2741" s="193"/>
      <c r="D2741" s="194">
        <v>270681</v>
      </c>
      <c r="E2741" s="194"/>
      <c r="G2741" t="e">
        <v>#N/A</v>
      </c>
    </row>
    <row r="2742" spans="1:7">
      <c r="G2742" t="e">
        <v>#N/A</v>
      </c>
    </row>
    <row r="2743" spans="1:7" ht="20.25">
      <c r="A2743" s="183" t="s">
        <v>246</v>
      </c>
      <c r="B2743" s="184"/>
      <c r="C2743" s="184"/>
      <c r="D2743" s="184"/>
      <c r="E2743" s="185"/>
      <c r="G2743" t="e">
        <v>#N/A</v>
      </c>
    </row>
    <row r="2744" spans="1:7">
      <c r="A2744" s="186"/>
      <c r="B2744" s="187"/>
      <c r="C2744" s="188"/>
      <c r="D2744" s="89" t="s">
        <v>229</v>
      </c>
      <c r="E2744" s="104" t="s">
        <v>163</v>
      </c>
      <c r="G2744" t="e">
        <v>#N/A</v>
      </c>
    </row>
    <row r="2745" spans="1:7">
      <c r="A2745" s="190"/>
      <c r="B2745" s="191"/>
      <c r="C2745" s="189"/>
      <c r="D2745" s="90" t="str">
        <f>+G2745</f>
        <v>20.12</v>
      </c>
      <c r="E2745" s="105" t="s">
        <v>163</v>
      </c>
      <c r="G2745" t="s">
        <v>647</v>
      </c>
    </row>
    <row r="2746" spans="1:7" ht="15.75">
      <c r="A2746" s="192" t="s">
        <v>230</v>
      </c>
      <c r="B2746" s="192"/>
      <c r="C2746" s="192"/>
      <c r="D2746" s="192"/>
      <c r="E2746" s="192"/>
      <c r="G2746" t="e">
        <v>#N/A</v>
      </c>
    </row>
    <row r="2747" spans="1:7" ht="25.5">
      <c r="A2747" s="132" t="s">
        <v>427</v>
      </c>
      <c r="B2747" s="135"/>
      <c r="C2747" s="135"/>
      <c r="D2747" s="135"/>
      <c r="E2747" s="136"/>
      <c r="G2747" t="e">
        <v>#N/A</v>
      </c>
    </row>
    <row r="2748" spans="1:7">
      <c r="A2748" s="91" t="s">
        <v>231</v>
      </c>
      <c r="B2748" s="92" t="s">
        <v>163</v>
      </c>
      <c r="C2748" s="92" t="s">
        <v>2</v>
      </c>
      <c r="D2748" s="92" t="s">
        <v>232</v>
      </c>
      <c r="E2748" s="106" t="s">
        <v>233</v>
      </c>
      <c r="G2748" t="e">
        <v>#N/A</v>
      </c>
    </row>
    <row r="2749" spans="1:7">
      <c r="A2749" s="93" t="s">
        <v>554</v>
      </c>
      <c r="B2749" s="94" t="s">
        <v>390</v>
      </c>
      <c r="C2749" s="129">
        <v>1</v>
      </c>
      <c r="D2749" s="96">
        <v>7953875</v>
      </c>
      <c r="E2749" s="107">
        <f>ROUND(C2749*D2749,0)</f>
        <v>7953875</v>
      </c>
      <c r="G2749" t="e">
        <v>#N/A</v>
      </c>
    </row>
    <row r="2750" spans="1:7">
      <c r="A2750" s="98"/>
      <c r="B2750" s="99">
        <f>+E2750/D2760</f>
        <v>0.80272375292271125</v>
      </c>
      <c r="C2750" s="97"/>
      <c r="D2750" s="98" t="s">
        <v>239</v>
      </c>
      <c r="E2750" s="108">
        <f>SUM(E2749:E2749)</f>
        <v>7953875</v>
      </c>
      <c r="G2750" t="e">
        <v>#N/A</v>
      </c>
    </row>
    <row r="2751" spans="1:7">
      <c r="A2751" s="91" t="s">
        <v>240</v>
      </c>
      <c r="B2751" s="92" t="s">
        <v>163</v>
      </c>
      <c r="C2751" s="92" t="s">
        <v>2</v>
      </c>
      <c r="D2751" s="92" t="s">
        <v>232</v>
      </c>
      <c r="E2751" s="106" t="s">
        <v>233</v>
      </c>
      <c r="G2751" t="e">
        <v>#N/A</v>
      </c>
    </row>
    <row r="2752" spans="1:7">
      <c r="A2752" s="93" t="s">
        <v>292</v>
      </c>
      <c r="B2752" s="94" t="s">
        <v>163</v>
      </c>
      <c r="C2752" s="129">
        <v>1</v>
      </c>
      <c r="D2752" s="96">
        <v>1477500</v>
      </c>
      <c r="E2752" s="107">
        <f>ROUND(C2752*D2752,0)</f>
        <v>1477500</v>
      </c>
      <c r="G2752" t="e">
        <v>#N/A</v>
      </c>
    </row>
    <row r="2753" spans="1:7">
      <c r="A2753" s="98"/>
      <c r="B2753" s="99">
        <f>+E2753/D2760</f>
        <v>0.1491127714407513</v>
      </c>
      <c r="C2753" s="97"/>
      <c r="D2753" s="98" t="s">
        <v>239</v>
      </c>
      <c r="E2753" s="108">
        <f>+E2752</f>
        <v>1477500</v>
      </c>
      <c r="G2753" t="e">
        <v>#N/A</v>
      </c>
    </row>
    <row r="2754" spans="1:7">
      <c r="A2754" s="91" t="s">
        <v>248</v>
      </c>
      <c r="B2754" s="92" t="s">
        <v>163</v>
      </c>
      <c r="C2754" s="92" t="s">
        <v>2</v>
      </c>
      <c r="D2754" s="92" t="s">
        <v>232</v>
      </c>
      <c r="E2754" s="106" t="s">
        <v>233</v>
      </c>
      <c r="G2754" t="e">
        <v>#N/A</v>
      </c>
    </row>
    <row r="2755" spans="1:7">
      <c r="A2755" s="93" t="s">
        <v>243</v>
      </c>
      <c r="B2755" s="94" t="s">
        <v>244</v>
      </c>
      <c r="C2755" s="141">
        <v>0.05</v>
      </c>
      <c r="D2755" s="96">
        <v>7953875</v>
      </c>
      <c r="E2755" s="107">
        <f>ROUND(C2755*D2755,0)</f>
        <v>397694</v>
      </c>
      <c r="G2755" t="e">
        <v>#N/A</v>
      </c>
    </row>
    <row r="2756" spans="1:7">
      <c r="A2756" s="98"/>
      <c r="B2756" s="99">
        <f>+E2756/D2760</f>
        <v>4.0136212876722949E-2</v>
      </c>
      <c r="C2756" s="97"/>
      <c r="D2756" s="98" t="s">
        <v>239</v>
      </c>
      <c r="E2756" s="108">
        <f>SUM(E2755:E2755)</f>
        <v>397694</v>
      </c>
      <c r="G2756" t="e">
        <v>#N/A</v>
      </c>
    </row>
    <row r="2757" spans="1:7">
      <c r="A2757" s="91" t="s">
        <v>249</v>
      </c>
      <c r="B2757" s="92" t="s">
        <v>163</v>
      </c>
      <c r="C2757" s="92" t="s">
        <v>2</v>
      </c>
      <c r="D2757" s="92" t="s">
        <v>232</v>
      </c>
      <c r="E2757" s="106" t="s">
        <v>233</v>
      </c>
      <c r="G2757" t="e">
        <v>#N/A</v>
      </c>
    </row>
    <row r="2758" spans="1:7">
      <c r="A2758" s="93" t="s">
        <v>247</v>
      </c>
      <c r="B2758" s="94" t="s">
        <v>390</v>
      </c>
      <c r="C2758" s="141">
        <v>0.01</v>
      </c>
      <c r="D2758" s="96">
        <v>7953875</v>
      </c>
      <c r="E2758" s="107">
        <f>ROUND(C2758*D2758,0)</f>
        <v>79539</v>
      </c>
      <c r="G2758" t="e">
        <v>#N/A</v>
      </c>
    </row>
    <row r="2759" spans="1:7">
      <c r="A2759" s="98"/>
      <c r="B2759" s="99">
        <f>+E2759/D2760</f>
        <v>8.0272627598144963E-3</v>
      </c>
      <c r="C2759" s="97"/>
      <c r="D2759" s="98" t="s">
        <v>239</v>
      </c>
      <c r="E2759" s="108">
        <f>SUM(E2758:E2758)</f>
        <v>79539</v>
      </c>
      <c r="G2759" t="e">
        <v>#N/A</v>
      </c>
    </row>
    <row r="2760" spans="1:7">
      <c r="A2760" s="193" t="s">
        <v>245</v>
      </c>
      <c r="B2760" s="193"/>
      <c r="C2760" s="193"/>
      <c r="D2760" s="194">
        <v>9908608</v>
      </c>
      <c r="E2760" s="194"/>
      <c r="G2760" t="e">
        <v>#N/A</v>
      </c>
    </row>
    <row r="2761" spans="1:7">
      <c r="G2761" t="e">
        <v>#N/A</v>
      </c>
    </row>
    <row r="2762" spans="1:7" ht="20.25">
      <c r="A2762" s="183" t="s">
        <v>246</v>
      </c>
      <c r="B2762" s="184"/>
      <c r="C2762" s="184"/>
      <c r="D2762" s="184"/>
      <c r="E2762" s="185"/>
      <c r="G2762" t="e">
        <v>#N/A</v>
      </c>
    </row>
    <row r="2763" spans="1:7">
      <c r="A2763" s="186"/>
      <c r="B2763" s="187"/>
      <c r="C2763" s="188"/>
      <c r="D2763" s="89" t="s">
        <v>229</v>
      </c>
      <c r="E2763" s="104" t="s">
        <v>163</v>
      </c>
      <c r="G2763" t="e">
        <v>#N/A</v>
      </c>
    </row>
    <row r="2764" spans="1:7">
      <c r="A2764" s="190"/>
      <c r="B2764" s="191"/>
      <c r="C2764" s="189"/>
      <c r="D2764" s="90" t="str">
        <f>+G2764</f>
        <v>20.13</v>
      </c>
      <c r="E2764" s="105" t="s">
        <v>163</v>
      </c>
      <c r="G2764" t="s">
        <v>648</v>
      </c>
    </row>
    <row r="2765" spans="1:7" ht="15.75">
      <c r="A2765" s="192" t="s">
        <v>230</v>
      </c>
      <c r="B2765" s="192"/>
      <c r="C2765" s="192"/>
      <c r="D2765" s="192"/>
      <c r="E2765" s="192"/>
      <c r="G2765" t="e">
        <v>#N/A</v>
      </c>
    </row>
    <row r="2766" spans="1:7" ht="38.25">
      <c r="A2766" s="132" t="s">
        <v>458</v>
      </c>
      <c r="B2766" s="135"/>
      <c r="C2766" s="135"/>
      <c r="D2766" s="135"/>
      <c r="E2766" s="136"/>
      <c r="G2766" t="e">
        <v>#N/A</v>
      </c>
    </row>
    <row r="2767" spans="1:7">
      <c r="A2767" s="91" t="s">
        <v>231</v>
      </c>
      <c r="B2767" s="92" t="s">
        <v>163</v>
      </c>
      <c r="C2767" s="92" t="s">
        <v>2</v>
      </c>
      <c r="D2767" s="92" t="s">
        <v>232</v>
      </c>
      <c r="E2767" s="106" t="s">
        <v>233</v>
      </c>
      <c r="G2767" t="e">
        <v>#N/A</v>
      </c>
    </row>
    <row r="2768" spans="1:7">
      <c r="A2768" s="93" t="s">
        <v>555</v>
      </c>
      <c r="B2768" s="94" t="s">
        <v>390</v>
      </c>
      <c r="C2768" s="129">
        <v>1</v>
      </c>
      <c r="D2768" s="96">
        <v>3836384.9999999995</v>
      </c>
      <c r="E2768" s="107">
        <f>ROUND(C2768*D2768,0)</f>
        <v>3836385</v>
      </c>
      <c r="G2768" t="e">
        <v>#N/A</v>
      </c>
    </row>
    <row r="2769" spans="1:7">
      <c r="A2769" s="98"/>
      <c r="B2769" s="99">
        <f>+E2769/D2779</f>
        <v>0.66175740020989193</v>
      </c>
      <c r="C2769" s="97"/>
      <c r="D2769" s="98" t="s">
        <v>239</v>
      </c>
      <c r="E2769" s="108">
        <f>SUM(E2768:E2768)</f>
        <v>3836385</v>
      </c>
      <c r="G2769" t="e">
        <v>#N/A</v>
      </c>
    </row>
    <row r="2770" spans="1:7">
      <c r="A2770" s="91" t="s">
        <v>240</v>
      </c>
      <c r="B2770" s="92" t="s">
        <v>163</v>
      </c>
      <c r="C2770" s="92" t="s">
        <v>2</v>
      </c>
      <c r="D2770" s="92" t="s">
        <v>232</v>
      </c>
      <c r="E2770" s="106" t="s">
        <v>233</v>
      </c>
      <c r="G2770" t="e">
        <v>#N/A</v>
      </c>
    </row>
    <row r="2771" spans="1:7">
      <c r="A2771" s="93" t="s">
        <v>292</v>
      </c>
      <c r="B2771" s="94" t="s">
        <v>163</v>
      </c>
      <c r="C2771" s="129">
        <v>1</v>
      </c>
      <c r="D2771" s="96">
        <v>1730700</v>
      </c>
      <c r="E2771" s="107">
        <f>ROUND(C2771*D2771,0)</f>
        <v>1730700</v>
      </c>
      <c r="G2771" t="e">
        <v>#N/A</v>
      </c>
    </row>
    <row r="2772" spans="1:7">
      <c r="A2772" s="98"/>
      <c r="B2772" s="99">
        <f>+E2772/D2779</f>
        <v>0.29853717302701893</v>
      </c>
      <c r="C2772" s="97"/>
      <c r="D2772" s="98" t="s">
        <v>239</v>
      </c>
      <c r="E2772" s="108">
        <f>+E2771</f>
        <v>1730700</v>
      </c>
      <c r="G2772" t="e">
        <v>#N/A</v>
      </c>
    </row>
    <row r="2773" spans="1:7">
      <c r="A2773" s="91" t="s">
        <v>248</v>
      </c>
      <c r="B2773" s="92" t="s">
        <v>163</v>
      </c>
      <c r="C2773" s="92" t="s">
        <v>2</v>
      </c>
      <c r="D2773" s="92" t="s">
        <v>232</v>
      </c>
      <c r="E2773" s="106" t="s">
        <v>233</v>
      </c>
      <c r="G2773" t="e">
        <v>#N/A</v>
      </c>
    </row>
    <row r="2774" spans="1:7">
      <c r="A2774" s="93" t="s">
        <v>243</v>
      </c>
      <c r="B2774" s="94" t="s">
        <v>244</v>
      </c>
      <c r="C2774" s="141">
        <v>0.05</v>
      </c>
      <c r="D2774" s="96">
        <v>3836385</v>
      </c>
      <c r="E2774" s="107">
        <f>ROUND(C2774*D2774,0)</f>
        <v>191819</v>
      </c>
      <c r="G2774" t="e">
        <v>#N/A</v>
      </c>
    </row>
    <row r="2775" spans="1:7">
      <c r="A2775" s="98"/>
      <c r="B2775" s="99">
        <f>+E2775/D2779</f>
        <v>3.3087826886733541E-2</v>
      </c>
      <c r="C2775" s="97"/>
      <c r="D2775" s="98" t="s">
        <v>239</v>
      </c>
      <c r="E2775" s="108">
        <f>SUM(E2774:E2774)</f>
        <v>191819</v>
      </c>
      <c r="G2775" t="e">
        <v>#N/A</v>
      </c>
    </row>
    <row r="2776" spans="1:7">
      <c r="A2776" s="91" t="s">
        <v>249</v>
      </c>
      <c r="B2776" s="92" t="s">
        <v>163</v>
      </c>
      <c r="C2776" s="92" t="s">
        <v>2</v>
      </c>
      <c r="D2776" s="92" t="s">
        <v>232</v>
      </c>
      <c r="E2776" s="106" t="s">
        <v>233</v>
      </c>
      <c r="G2776" t="e">
        <v>#N/A</v>
      </c>
    </row>
    <row r="2777" spans="1:7">
      <c r="A2777" s="93" t="s">
        <v>247</v>
      </c>
      <c r="B2777" s="94" t="s">
        <v>390</v>
      </c>
      <c r="C2777" s="141">
        <v>0.01</v>
      </c>
      <c r="D2777" s="96">
        <v>3836385</v>
      </c>
      <c r="E2777" s="107">
        <f>ROUND(C2777*D2777,0)</f>
        <v>38364</v>
      </c>
      <c r="G2777" t="e">
        <v>#N/A</v>
      </c>
    </row>
    <row r="2778" spans="1:7">
      <c r="A2778" s="98"/>
      <c r="B2778" s="99">
        <f>+E2778/D2779</f>
        <v>6.6175998763555524E-3</v>
      </c>
      <c r="C2778" s="97"/>
      <c r="D2778" s="98" t="s">
        <v>239</v>
      </c>
      <c r="E2778" s="108">
        <f>SUM(E2777:E2777)</f>
        <v>38364</v>
      </c>
      <c r="G2778" t="e">
        <v>#N/A</v>
      </c>
    </row>
    <row r="2779" spans="1:7">
      <c r="A2779" s="193" t="s">
        <v>245</v>
      </c>
      <c r="B2779" s="193"/>
      <c r="C2779" s="193"/>
      <c r="D2779" s="194">
        <v>5797268</v>
      </c>
      <c r="E2779" s="194"/>
      <c r="G2779" t="e">
        <v>#N/A</v>
      </c>
    </row>
    <row r="2780" spans="1:7">
      <c r="G2780" t="e">
        <v>#N/A</v>
      </c>
    </row>
    <row r="2781" spans="1:7" ht="20.25">
      <c r="A2781" s="183" t="s">
        <v>246</v>
      </c>
      <c r="B2781" s="184"/>
      <c r="C2781" s="184"/>
      <c r="D2781" s="184"/>
      <c r="E2781" s="185"/>
      <c r="G2781" t="e">
        <v>#N/A</v>
      </c>
    </row>
    <row r="2782" spans="1:7">
      <c r="A2782" s="186"/>
      <c r="B2782" s="187"/>
      <c r="C2782" s="188"/>
      <c r="D2782" s="89" t="s">
        <v>229</v>
      </c>
      <c r="E2782" s="104" t="s">
        <v>163</v>
      </c>
      <c r="G2782" t="e">
        <v>#N/A</v>
      </c>
    </row>
    <row r="2783" spans="1:7">
      <c r="A2783" s="190"/>
      <c r="B2783" s="191"/>
      <c r="C2783" s="189"/>
      <c r="D2783" s="90" t="str">
        <f>+G2783</f>
        <v>20.14</v>
      </c>
      <c r="E2783" s="105" t="s">
        <v>163</v>
      </c>
      <c r="G2783" t="s">
        <v>649</v>
      </c>
    </row>
    <row r="2784" spans="1:7" ht="15.75">
      <c r="A2784" s="192" t="s">
        <v>230</v>
      </c>
      <c r="B2784" s="192"/>
      <c r="C2784" s="192"/>
      <c r="D2784" s="192"/>
      <c r="E2784" s="192"/>
      <c r="G2784" t="e">
        <v>#N/A</v>
      </c>
    </row>
    <row r="2785" spans="1:7" ht="63.75">
      <c r="A2785" s="132" t="s">
        <v>459</v>
      </c>
      <c r="B2785" s="135"/>
      <c r="C2785" s="135"/>
      <c r="D2785" s="135"/>
      <c r="E2785" s="136"/>
      <c r="G2785" t="e">
        <v>#N/A</v>
      </c>
    </row>
    <row r="2786" spans="1:7">
      <c r="A2786" s="91" t="s">
        <v>231</v>
      </c>
      <c r="B2786" s="92" t="s">
        <v>163</v>
      </c>
      <c r="C2786" s="92" t="s">
        <v>2</v>
      </c>
      <c r="D2786" s="92" t="s">
        <v>232</v>
      </c>
      <c r="E2786" s="106" t="s">
        <v>233</v>
      </c>
      <c r="G2786" t="e">
        <v>#N/A</v>
      </c>
    </row>
    <row r="2787" spans="1:7">
      <c r="A2787" s="93" t="s">
        <v>556</v>
      </c>
      <c r="B2787" s="94" t="s">
        <v>464</v>
      </c>
      <c r="C2787" s="129">
        <v>5</v>
      </c>
      <c r="D2787" s="96">
        <v>24797.328335999999</v>
      </c>
      <c r="E2787" s="107">
        <f>ROUND(C2787*D2787,0)</f>
        <v>123987</v>
      </c>
      <c r="G2787" t="e">
        <v>#N/A</v>
      </c>
    </row>
    <row r="2788" spans="1:7">
      <c r="A2788" s="98"/>
      <c r="B2788" s="99">
        <f>+E2788/D2798</f>
        <v>0.84965085282367214</v>
      </c>
      <c r="C2788" s="97"/>
      <c r="D2788" s="98" t="s">
        <v>239</v>
      </c>
      <c r="E2788" s="108">
        <f>SUM(E2787:E2787)</f>
        <v>123987</v>
      </c>
      <c r="G2788" t="e">
        <v>#N/A</v>
      </c>
    </row>
    <row r="2789" spans="1:7">
      <c r="A2789" s="91" t="s">
        <v>240</v>
      </c>
      <c r="B2789" s="92" t="s">
        <v>163</v>
      </c>
      <c r="C2789" s="92" t="s">
        <v>2</v>
      </c>
      <c r="D2789" s="92" t="s">
        <v>232</v>
      </c>
      <c r="E2789" s="106" t="s">
        <v>233</v>
      </c>
      <c r="G2789" t="e">
        <v>#N/A</v>
      </c>
    </row>
    <row r="2790" spans="1:7">
      <c r="A2790" s="93" t="s">
        <v>292</v>
      </c>
      <c r="B2790" s="94" t="s">
        <v>464</v>
      </c>
      <c r="C2790" s="129">
        <v>1</v>
      </c>
      <c r="D2790" s="96">
        <v>14501.361600000002</v>
      </c>
      <c r="E2790" s="107">
        <f>ROUND(C2790*D2790,0)</f>
        <v>14501</v>
      </c>
      <c r="G2790" t="e">
        <v>#N/A</v>
      </c>
    </row>
    <row r="2791" spans="1:7">
      <c r="A2791" s="98"/>
      <c r="B2791" s="99">
        <f>+E2791/D2798</f>
        <v>9.9371603610024187E-2</v>
      </c>
      <c r="C2791" s="97"/>
      <c r="D2791" s="98" t="s">
        <v>239</v>
      </c>
      <c r="E2791" s="108">
        <f>+E2790</f>
        <v>14501</v>
      </c>
      <c r="G2791" t="e">
        <v>#N/A</v>
      </c>
    </row>
    <row r="2792" spans="1:7">
      <c r="A2792" s="91" t="s">
        <v>248</v>
      </c>
      <c r="B2792" s="92" t="s">
        <v>163</v>
      </c>
      <c r="C2792" s="92" t="s">
        <v>2</v>
      </c>
      <c r="D2792" s="92" t="s">
        <v>232</v>
      </c>
      <c r="E2792" s="106" t="s">
        <v>233</v>
      </c>
      <c r="G2792" t="e">
        <v>#N/A</v>
      </c>
    </row>
    <row r="2793" spans="1:7">
      <c r="A2793" s="93" t="s">
        <v>243</v>
      </c>
      <c r="B2793" s="94" t="s">
        <v>244</v>
      </c>
      <c r="C2793" s="129">
        <v>0.05</v>
      </c>
      <c r="D2793" s="96">
        <v>123987</v>
      </c>
      <c r="E2793" s="107">
        <f>ROUND(C2793*D2793,0)</f>
        <v>6199</v>
      </c>
      <c r="G2793" t="e">
        <v>#N/A</v>
      </c>
    </row>
    <row r="2794" spans="1:7">
      <c r="A2794" s="98"/>
      <c r="B2794" s="99">
        <f>+E2794/D2798</f>
        <v>4.2480144181679884E-2</v>
      </c>
      <c r="C2794" s="97"/>
      <c r="D2794" s="98" t="s">
        <v>239</v>
      </c>
      <c r="E2794" s="108">
        <f>SUM(E2793:E2793)</f>
        <v>6199</v>
      </c>
      <c r="G2794" t="e">
        <v>#N/A</v>
      </c>
    </row>
    <row r="2795" spans="1:7">
      <c r="A2795" s="91" t="s">
        <v>249</v>
      </c>
      <c r="B2795" s="92" t="s">
        <v>163</v>
      </c>
      <c r="C2795" s="92" t="s">
        <v>2</v>
      </c>
      <c r="D2795" s="92" t="s">
        <v>232</v>
      </c>
      <c r="E2795" s="106" t="s">
        <v>233</v>
      </c>
      <c r="G2795" t="e">
        <v>#N/A</v>
      </c>
    </row>
    <row r="2796" spans="1:7">
      <c r="A2796" s="93" t="s">
        <v>247</v>
      </c>
      <c r="B2796" s="94" t="s">
        <v>390</v>
      </c>
      <c r="C2796" s="129">
        <v>0.01</v>
      </c>
      <c r="D2796" s="96">
        <v>123987</v>
      </c>
      <c r="E2796" s="107">
        <f>ROUND(C2796*D2796,0)</f>
        <v>1240</v>
      </c>
      <c r="G2796" t="e">
        <v>#N/A</v>
      </c>
    </row>
    <row r="2797" spans="1:7">
      <c r="A2797" s="98"/>
      <c r="B2797" s="99">
        <f>+E2797/D2798</f>
        <v>8.4973993846238181E-3</v>
      </c>
      <c r="C2797" s="97"/>
      <c r="D2797" s="98" t="s">
        <v>239</v>
      </c>
      <c r="E2797" s="108">
        <f>SUM(E2796:E2796)</f>
        <v>1240</v>
      </c>
      <c r="G2797" t="e">
        <v>#N/A</v>
      </c>
    </row>
    <row r="2798" spans="1:7">
      <c r="A2798" s="193" t="s">
        <v>245</v>
      </c>
      <c r="B2798" s="193"/>
      <c r="C2798" s="193"/>
      <c r="D2798" s="194">
        <v>145927</v>
      </c>
      <c r="E2798" s="194"/>
      <c r="G2798" t="e">
        <v>#N/A</v>
      </c>
    </row>
    <row r="2799" spans="1:7">
      <c r="G2799" t="e">
        <v>#N/A</v>
      </c>
    </row>
    <row r="2800" spans="1:7" ht="20.25">
      <c r="A2800" s="183" t="s">
        <v>246</v>
      </c>
      <c r="B2800" s="184"/>
      <c r="C2800" s="184"/>
      <c r="D2800" s="184"/>
      <c r="E2800" s="185"/>
      <c r="G2800" t="e">
        <v>#N/A</v>
      </c>
    </row>
    <row r="2801" spans="1:7">
      <c r="A2801" s="186"/>
      <c r="B2801" s="187"/>
      <c r="C2801" s="188"/>
      <c r="D2801" s="89" t="s">
        <v>229</v>
      </c>
      <c r="E2801" s="104" t="s">
        <v>163</v>
      </c>
      <c r="G2801" t="e">
        <v>#N/A</v>
      </c>
    </row>
    <row r="2802" spans="1:7">
      <c r="A2802" s="190"/>
      <c r="B2802" s="191"/>
      <c r="C2802" s="189"/>
      <c r="D2802" s="90" t="str">
        <f>+G2802</f>
        <v>20.14</v>
      </c>
      <c r="E2802" s="105" t="s">
        <v>163</v>
      </c>
      <c r="G2802" t="s">
        <v>649</v>
      </c>
    </row>
    <row r="2803" spans="1:7" ht="15.75">
      <c r="A2803" s="192" t="s">
        <v>230</v>
      </c>
      <c r="B2803" s="192"/>
      <c r="C2803" s="192"/>
      <c r="D2803" s="192"/>
      <c r="E2803" s="192"/>
      <c r="G2803" t="e">
        <v>#N/A</v>
      </c>
    </row>
    <row r="2804" spans="1:7" ht="25.5">
      <c r="A2804" s="132" t="s">
        <v>460</v>
      </c>
      <c r="B2804" s="135"/>
      <c r="C2804" s="135"/>
      <c r="D2804" s="135"/>
      <c r="E2804" s="136"/>
      <c r="G2804" t="e">
        <v>#N/A</v>
      </c>
    </row>
    <row r="2805" spans="1:7">
      <c r="A2805" s="91" t="s">
        <v>231</v>
      </c>
      <c r="B2805" s="92" t="s">
        <v>163</v>
      </c>
      <c r="C2805" s="92" t="s">
        <v>2</v>
      </c>
      <c r="D2805" s="92" t="s">
        <v>232</v>
      </c>
      <c r="E2805" s="106" t="s">
        <v>233</v>
      </c>
      <c r="G2805" t="e">
        <v>#N/A</v>
      </c>
    </row>
    <row r="2806" spans="1:7">
      <c r="A2806" s="93" t="s">
        <v>557</v>
      </c>
      <c r="B2806" s="94" t="s">
        <v>390</v>
      </c>
      <c r="C2806" s="129">
        <v>1</v>
      </c>
      <c r="D2806" s="96">
        <v>380988</v>
      </c>
      <c r="E2806" s="107">
        <f>ROUND(C2806*D2806,0)</f>
        <v>380988</v>
      </c>
      <c r="G2806" t="e">
        <v>#N/A</v>
      </c>
    </row>
    <row r="2807" spans="1:7">
      <c r="A2807" s="98"/>
      <c r="B2807" s="99">
        <f>+E2807/D2817</f>
        <v>0.84964775304578211</v>
      </c>
      <c r="C2807" s="97"/>
      <c r="D2807" s="98" t="s">
        <v>239</v>
      </c>
      <c r="E2807" s="108">
        <f>SUM(E2806:E2806)</f>
        <v>380988</v>
      </c>
      <c r="G2807" t="e">
        <v>#N/A</v>
      </c>
    </row>
    <row r="2808" spans="1:7">
      <c r="A2808" s="91" t="s">
        <v>240</v>
      </c>
      <c r="B2808" s="92" t="s">
        <v>163</v>
      </c>
      <c r="C2808" s="92" t="s">
        <v>2</v>
      </c>
      <c r="D2808" s="92" t="s">
        <v>232</v>
      </c>
      <c r="E2808" s="106" t="s">
        <v>233</v>
      </c>
      <c r="G2808" t="e">
        <v>#N/A</v>
      </c>
    </row>
    <row r="2809" spans="1:7">
      <c r="A2809" s="93" t="s">
        <v>292</v>
      </c>
      <c r="B2809" s="94" t="s">
        <v>163</v>
      </c>
      <c r="C2809" s="129">
        <v>1</v>
      </c>
      <c r="D2809" s="96">
        <v>44560</v>
      </c>
      <c r="E2809" s="107">
        <f>ROUND(C2809*D2809,0)</f>
        <v>44560</v>
      </c>
      <c r="G2809" t="e">
        <v>#N/A</v>
      </c>
    </row>
    <row r="2810" spans="1:7">
      <c r="A2810" s="98"/>
      <c r="B2810" s="99">
        <f>+E2810/D2817</f>
        <v>9.9374006204185031E-2</v>
      </c>
      <c r="C2810" s="97"/>
      <c r="D2810" s="98" t="s">
        <v>239</v>
      </c>
      <c r="E2810" s="108">
        <f>+E2809</f>
        <v>44560</v>
      </c>
      <c r="G2810" t="e">
        <v>#N/A</v>
      </c>
    </row>
    <row r="2811" spans="1:7">
      <c r="A2811" s="91" t="s">
        <v>248</v>
      </c>
      <c r="B2811" s="92" t="s">
        <v>163</v>
      </c>
      <c r="C2811" s="92" t="s">
        <v>2</v>
      </c>
      <c r="D2811" s="92" t="s">
        <v>232</v>
      </c>
      <c r="E2811" s="106" t="s">
        <v>233</v>
      </c>
      <c r="G2811" t="e">
        <v>#N/A</v>
      </c>
    </row>
    <row r="2812" spans="1:7">
      <c r="A2812" s="93" t="s">
        <v>243</v>
      </c>
      <c r="B2812" s="94" t="s">
        <v>244</v>
      </c>
      <c r="C2812" s="129">
        <v>0.05</v>
      </c>
      <c r="D2812" s="96">
        <v>380988</v>
      </c>
      <c r="E2812" s="107">
        <f>ROUND(C2812*D2812,0)</f>
        <v>19049</v>
      </c>
      <c r="G2812" t="e">
        <v>#N/A</v>
      </c>
    </row>
    <row r="2813" spans="1:7">
      <c r="A2813" s="98"/>
      <c r="B2813" s="99">
        <f>+E2813/D2817</f>
        <v>4.2481495605554774E-2</v>
      </c>
      <c r="C2813" s="97"/>
      <c r="D2813" s="98" t="s">
        <v>239</v>
      </c>
      <c r="E2813" s="108">
        <f>SUM(E2812:E2812)</f>
        <v>19049</v>
      </c>
      <c r="G2813" t="e">
        <v>#N/A</v>
      </c>
    </row>
    <row r="2814" spans="1:7">
      <c r="A2814" s="91" t="s">
        <v>249</v>
      </c>
      <c r="B2814" s="92" t="s">
        <v>163</v>
      </c>
      <c r="C2814" s="92" t="s">
        <v>2</v>
      </c>
      <c r="D2814" s="92" t="s">
        <v>232</v>
      </c>
      <c r="E2814" s="106" t="s">
        <v>233</v>
      </c>
      <c r="G2814" t="e">
        <v>#N/A</v>
      </c>
    </row>
    <row r="2815" spans="1:7">
      <c r="A2815" s="93" t="s">
        <v>247</v>
      </c>
      <c r="B2815" s="94" t="s">
        <v>390</v>
      </c>
      <c r="C2815" s="139">
        <v>0.01</v>
      </c>
      <c r="D2815" s="96">
        <v>380988</v>
      </c>
      <c r="E2815" s="107">
        <f>ROUND(C2815*D2815,0)</f>
        <v>3810</v>
      </c>
      <c r="G2815" t="e">
        <v>#N/A</v>
      </c>
    </row>
    <row r="2816" spans="1:7">
      <c r="A2816" s="98"/>
      <c r="B2816" s="99">
        <f>+E2816/D2817</f>
        <v>8.4967451444781187E-3</v>
      </c>
      <c r="C2816" s="97"/>
      <c r="D2816" s="98" t="s">
        <v>239</v>
      </c>
      <c r="E2816" s="108">
        <f>SUM(E2815:E2815)</f>
        <v>3810</v>
      </c>
      <c r="G2816" t="e">
        <v>#N/A</v>
      </c>
    </row>
    <row r="2817" spans="1:7">
      <c r="A2817" s="193" t="s">
        <v>245</v>
      </c>
      <c r="B2817" s="193"/>
      <c r="C2817" s="193"/>
      <c r="D2817" s="194">
        <v>448407</v>
      </c>
      <c r="E2817" s="194"/>
      <c r="G2817" t="e">
        <v>#N/A</v>
      </c>
    </row>
    <row r="2818" spans="1:7">
      <c r="G2818" t="e">
        <v>#N/A</v>
      </c>
    </row>
    <row r="2819" spans="1:7" ht="20.25">
      <c r="A2819" s="183" t="s">
        <v>246</v>
      </c>
      <c r="B2819" s="184"/>
      <c r="C2819" s="184"/>
      <c r="D2819" s="184"/>
      <c r="E2819" s="185"/>
      <c r="G2819" t="e">
        <v>#N/A</v>
      </c>
    </row>
    <row r="2820" spans="1:7">
      <c r="A2820" s="186"/>
      <c r="B2820" s="187"/>
      <c r="C2820" s="188"/>
      <c r="D2820" s="89" t="s">
        <v>229</v>
      </c>
      <c r="E2820" s="104" t="s">
        <v>163</v>
      </c>
      <c r="G2820" t="e">
        <v>#N/A</v>
      </c>
    </row>
    <row r="2821" spans="1:7">
      <c r="A2821" s="190"/>
      <c r="B2821" s="191"/>
      <c r="C2821" s="189"/>
      <c r="D2821" s="90" t="str">
        <f>+G2821</f>
        <v>20.15</v>
      </c>
      <c r="E2821" s="105" t="s">
        <v>163</v>
      </c>
      <c r="G2821" t="s">
        <v>650</v>
      </c>
    </row>
    <row r="2822" spans="1:7" ht="15.75">
      <c r="A2822" s="192" t="s">
        <v>230</v>
      </c>
      <c r="B2822" s="192"/>
      <c r="C2822" s="192"/>
      <c r="D2822" s="192"/>
      <c r="E2822" s="192"/>
      <c r="G2822" t="e">
        <v>#N/A</v>
      </c>
    </row>
    <row r="2823" spans="1:7" ht="25.5">
      <c r="A2823" s="132" t="s">
        <v>558</v>
      </c>
      <c r="B2823" s="135"/>
      <c r="C2823" s="135"/>
      <c r="D2823" s="135"/>
      <c r="E2823" s="136"/>
      <c r="G2823" t="e">
        <v>#N/A</v>
      </c>
    </row>
    <row r="2824" spans="1:7">
      <c r="A2824" s="91" t="s">
        <v>231</v>
      </c>
      <c r="B2824" s="92" t="s">
        <v>163</v>
      </c>
      <c r="C2824" s="92" t="s">
        <v>2</v>
      </c>
      <c r="D2824" s="92" t="s">
        <v>232</v>
      </c>
      <c r="E2824" s="106" t="s">
        <v>233</v>
      </c>
      <c r="G2824" t="e">
        <v>#N/A</v>
      </c>
    </row>
    <row r="2825" spans="1:7">
      <c r="A2825" s="93" t="s">
        <v>559</v>
      </c>
      <c r="B2825" s="94" t="s">
        <v>390</v>
      </c>
      <c r="C2825" s="129">
        <v>1</v>
      </c>
      <c r="D2825" s="96">
        <v>95000</v>
      </c>
      <c r="E2825" s="107">
        <f>ROUND(C2825*D2825,0)</f>
        <v>95000</v>
      </c>
      <c r="G2825" t="e">
        <v>#N/A</v>
      </c>
    </row>
    <row r="2826" spans="1:7">
      <c r="A2826" s="101"/>
      <c r="B2826" s="94"/>
      <c r="C2826" s="129">
        <v>1</v>
      </c>
      <c r="D2826" s="96"/>
      <c r="E2826" s="107">
        <f t="shared" ref="E2826:E2827" si="80">ROUND(C2826*D2826,0)</f>
        <v>0</v>
      </c>
      <c r="G2826" t="e">
        <v>#N/A</v>
      </c>
    </row>
    <row r="2827" spans="1:7">
      <c r="A2827" s="93"/>
      <c r="B2827" s="94"/>
      <c r="C2827" s="129">
        <v>1</v>
      </c>
      <c r="D2827" s="96"/>
      <c r="E2827" s="107">
        <f t="shared" si="80"/>
        <v>0</v>
      </c>
      <c r="G2827" t="e">
        <v>#N/A</v>
      </c>
    </row>
    <row r="2828" spans="1:7">
      <c r="A2828" s="98"/>
      <c r="B2828" s="99">
        <f>+E2828/D2838</f>
        <v>0.75576770087509948</v>
      </c>
      <c r="C2828" s="97"/>
      <c r="D2828" s="98" t="s">
        <v>239</v>
      </c>
      <c r="E2828" s="108">
        <f>SUM(E2825:E2827)</f>
        <v>95000</v>
      </c>
      <c r="G2828" t="e">
        <v>#N/A</v>
      </c>
    </row>
    <row r="2829" spans="1:7">
      <c r="A2829" s="91" t="s">
        <v>240</v>
      </c>
      <c r="B2829" s="92" t="s">
        <v>163</v>
      </c>
      <c r="C2829" s="92" t="s">
        <v>2</v>
      </c>
      <c r="D2829" s="92" t="s">
        <v>232</v>
      </c>
      <c r="E2829" s="106" t="s">
        <v>233</v>
      </c>
      <c r="G2829" t="e">
        <v>#N/A</v>
      </c>
    </row>
    <row r="2830" spans="1:7">
      <c r="A2830" s="93" t="s">
        <v>292</v>
      </c>
      <c r="B2830" s="94" t="s">
        <v>163</v>
      </c>
      <c r="C2830" s="129">
        <v>1</v>
      </c>
      <c r="D2830" s="96">
        <v>25000</v>
      </c>
      <c r="E2830" s="107">
        <f>ROUND(C2830*D2830,0)</f>
        <v>25000</v>
      </c>
      <c r="G2830" t="e">
        <v>#N/A</v>
      </c>
    </row>
    <row r="2831" spans="1:7">
      <c r="A2831" s="98"/>
      <c r="B2831" s="99">
        <f>+E2831/D2838</f>
        <v>0.19888623707239458</v>
      </c>
      <c r="C2831" s="97"/>
      <c r="D2831" s="98" t="s">
        <v>239</v>
      </c>
      <c r="E2831" s="108">
        <f>+E2830</f>
        <v>25000</v>
      </c>
      <c r="G2831" t="e">
        <v>#N/A</v>
      </c>
    </row>
    <row r="2832" spans="1:7">
      <c r="A2832" s="91" t="s">
        <v>248</v>
      </c>
      <c r="B2832" s="92" t="s">
        <v>163</v>
      </c>
      <c r="C2832" s="92" t="s">
        <v>2</v>
      </c>
      <c r="D2832" s="92" t="s">
        <v>232</v>
      </c>
      <c r="E2832" s="106" t="s">
        <v>233</v>
      </c>
      <c r="G2832" t="e">
        <v>#N/A</v>
      </c>
    </row>
    <row r="2833" spans="1:7">
      <c r="A2833" s="93" t="s">
        <v>243</v>
      </c>
      <c r="B2833" s="94" t="s">
        <v>244</v>
      </c>
      <c r="C2833" s="141">
        <v>0.05</v>
      </c>
      <c r="D2833" s="96">
        <v>95000</v>
      </c>
      <c r="E2833" s="107">
        <f>ROUND(C2833*D2833,0)</f>
        <v>4750</v>
      </c>
      <c r="G2833" t="e">
        <v>#N/A</v>
      </c>
    </row>
    <row r="2834" spans="1:7">
      <c r="A2834" s="98"/>
      <c r="B2834" s="99">
        <f>+E2834/D2838</f>
        <v>3.7788385043754973E-2</v>
      </c>
      <c r="C2834" s="97"/>
      <c r="D2834" s="98" t="s">
        <v>239</v>
      </c>
      <c r="E2834" s="108">
        <f>SUM(E2833:E2833)</f>
        <v>4750</v>
      </c>
      <c r="G2834" t="e">
        <v>#N/A</v>
      </c>
    </row>
    <row r="2835" spans="1:7">
      <c r="A2835" s="91" t="s">
        <v>249</v>
      </c>
      <c r="B2835" s="92" t="s">
        <v>163</v>
      </c>
      <c r="C2835" s="92" t="s">
        <v>2</v>
      </c>
      <c r="D2835" s="92" t="s">
        <v>232</v>
      </c>
      <c r="E2835" s="106" t="s">
        <v>233</v>
      </c>
      <c r="G2835" t="e">
        <v>#N/A</v>
      </c>
    </row>
    <row r="2836" spans="1:7">
      <c r="A2836" s="93" t="s">
        <v>247</v>
      </c>
      <c r="B2836" s="94" t="s">
        <v>390</v>
      </c>
      <c r="C2836" s="141">
        <v>0.01</v>
      </c>
      <c r="D2836" s="96">
        <v>95000</v>
      </c>
      <c r="E2836" s="107">
        <f>ROUND(C2836*D2836,0)</f>
        <v>950</v>
      </c>
      <c r="G2836" t="e">
        <v>#N/A</v>
      </c>
    </row>
    <row r="2837" spans="1:7">
      <c r="A2837" s="98"/>
      <c r="B2837" s="99">
        <f>+E2837/D2838</f>
        <v>7.5576770087509943E-3</v>
      </c>
      <c r="C2837" s="97"/>
      <c r="D2837" s="98" t="s">
        <v>239</v>
      </c>
      <c r="E2837" s="108">
        <f>SUM(E2836:E2836)</f>
        <v>950</v>
      </c>
      <c r="G2837" t="e">
        <v>#N/A</v>
      </c>
    </row>
    <row r="2838" spans="1:7">
      <c r="A2838" s="193" t="s">
        <v>245</v>
      </c>
      <c r="B2838" s="193"/>
      <c r="C2838" s="193"/>
      <c r="D2838" s="194">
        <v>125700</v>
      </c>
      <c r="E2838" s="194"/>
      <c r="G2838" t="e">
        <v>#N/A</v>
      </c>
    </row>
    <row r="2839" spans="1:7">
      <c r="G2839" t="e">
        <v>#N/A</v>
      </c>
    </row>
    <row r="2840" spans="1:7" ht="20.25">
      <c r="A2840" s="183" t="s">
        <v>246</v>
      </c>
      <c r="B2840" s="184"/>
      <c r="C2840" s="184"/>
      <c r="D2840" s="184"/>
      <c r="E2840" s="185"/>
      <c r="G2840" t="e">
        <v>#N/A</v>
      </c>
    </row>
    <row r="2841" spans="1:7">
      <c r="A2841" s="186"/>
      <c r="B2841" s="187"/>
      <c r="C2841" s="188"/>
      <c r="D2841" s="89" t="s">
        <v>229</v>
      </c>
      <c r="E2841" s="104" t="s">
        <v>163</v>
      </c>
      <c r="G2841" t="e">
        <v>#N/A</v>
      </c>
    </row>
    <row r="2842" spans="1:7">
      <c r="A2842" s="190"/>
      <c r="B2842" s="191"/>
      <c r="C2842" s="189"/>
      <c r="D2842" s="90" t="str">
        <f>+G2842</f>
        <v>20.16</v>
      </c>
      <c r="E2842" s="105" t="s">
        <v>163</v>
      </c>
      <c r="G2842" t="s">
        <v>651</v>
      </c>
    </row>
    <row r="2843" spans="1:7" ht="15.75">
      <c r="A2843" s="192" t="s">
        <v>230</v>
      </c>
      <c r="B2843" s="192"/>
      <c r="C2843" s="192"/>
      <c r="D2843" s="192"/>
      <c r="E2843" s="192"/>
      <c r="G2843" t="e">
        <v>#N/A</v>
      </c>
    </row>
    <row r="2844" spans="1:7" ht="25.5">
      <c r="A2844" s="132" t="s">
        <v>461</v>
      </c>
      <c r="B2844" s="135"/>
      <c r="C2844" s="135"/>
      <c r="D2844" s="135"/>
      <c r="E2844" s="136"/>
      <c r="G2844" t="e">
        <v>#N/A</v>
      </c>
    </row>
    <row r="2845" spans="1:7">
      <c r="A2845" s="91" t="s">
        <v>231</v>
      </c>
      <c r="B2845" s="92" t="s">
        <v>163</v>
      </c>
      <c r="C2845" s="92" t="s">
        <v>2</v>
      </c>
      <c r="D2845" s="92" t="s">
        <v>232</v>
      </c>
      <c r="E2845" s="106" t="s">
        <v>233</v>
      </c>
      <c r="G2845" t="e">
        <v>#N/A</v>
      </c>
    </row>
    <row r="2846" spans="1:7">
      <c r="A2846" s="93" t="s">
        <v>560</v>
      </c>
      <c r="B2846" s="94" t="s">
        <v>390</v>
      </c>
      <c r="C2846" s="129">
        <v>1</v>
      </c>
      <c r="D2846" s="96">
        <v>141075.19999999998</v>
      </c>
      <c r="E2846" s="107">
        <f>ROUND(C2846*D2846,0)</f>
        <v>141075</v>
      </c>
      <c r="G2846" t="e">
        <v>#N/A</v>
      </c>
    </row>
    <row r="2847" spans="1:7">
      <c r="A2847" s="98"/>
      <c r="B2847" s="99">
        <f>+E2847/D2857</f>
        <v>0.75217936072085523</v>
      </c>
      <c r="C2847" s="97"/>
      <c r="D2847" s="98" t="s">
        <v>239</v>
      </c>
      <c r="E2847" s="108">
        <f>SUM(E2846:E2846)</f>
        <v>141075</v>
      </c>
      <c r="G2847" t="e">
        <v>#N/A</v>
      </c>
    </row>
    <row r="2848" spans="1:7">
      <c r="A2848" s="91" t="s">
        <v>240</v>
      </c>
      <c r="B2848" s="92" t="s">
        <v>163</v>
      </c>
      <c r="C2848" s="92" t="s">
        <v>2</v>
      </c>
      <c r="D2848" s="92" t="s">
        <v>232</v>
      </c>
      <c r="E2848" s="106" t="s">
        <v>233</v>
      </c>
      <c r="G2848" t="e">
        <v>#N/A</v>
      </c>
    </row>
    <row r="2849" spans="1:7">
      <c r="A2849" s="93" t="s">
        <v>292</v>
      </c>
      <c r="B2849" s="94" t="s">
        <v>163</v>
      </c>
      <c r="C2849" s="129">
        <v>1</v>
      </c>
      <c r="D2849" s="96">
        <v>28140</v>
      </c>
      <c r="E2849" s="107">
        <f>ROUND(C2849*D2849,0)</f>
        <v>28140</v>
      </c>
      <c r="G2849" t="e">
        <v>#N/A</v>
      </c>
    </row>
    <row r="2850" spans="1:7">
      <c r="A2850" s="98"/>
      <c r="B2850" s="99">
        <f>+E2850/D2857</f>
        <v>0.15003598944309668</v>
      </c>
      <c r="C2850" s="97"/>
      <c r="D2850" s="98" t="s">
        <v>239</v>
      </c>
      <c r="E2850" s="108">
        <f>+E2849</f>
        <v>28140</v>
      </c>
      <c r="G2850" t="e">
        <v>#N/A</v>
      </c>
    </row>
    <row r="2851" spans="1:7">
      <c r="A2851" s="91" t="s">
        <v>248</v>
      </c>
      <c r="B2851" s="92" t="s">
        <v>163</v>
      </c>
      <c r="C2851" s="92" t="s">
        <v>2</v>
      </c>
      <c r="D2851" s="92" t="s">
        <v>232</v>
      </c>
      <c r="E2851" s="106" t="s">
        <v>233</v>
      </c>
      <c r="G2851" t="e">
        <v>#N/A</v>
      </c>
    </row>
    <row r="2852" spans="1:7">
      <c r="A2852" s="93" t="s">
        <v>243</v>
      </c>
      <c r="B2852" s="94" t="s">
        <v>244</v>
      </c>
      <c r="C2852" s="129">
        <v>0.05</v>
      </c>
      <c r="D2852" s="96">
        <v>141075</v>
      </c>
      <c r="E2852" s="107">
        <f>ROUND(C2852*D2852,0)</f>
        <v>7054</v>
      </c>
      <c r="G2852" t="e">
        <v>#N/A</v>
      </c>
    </row>
    <row r="2853" spans="1:7">
      <c r="A2853" s="98"/>
      <c r="B2853" s="99">
        <f>+E2853/D2857</f>
        <v>3.7610300978379675E-2</v>
      </c>
      <c r="C2853" s="97"/>
      <c r="D2853" s="98" t="s">
        <v>239</v>
      </c>
      <c r="E2853" s="108">
        <f>SUM(E2852:E2852)</f>
        <v>7054</v>
      </c>
      <c r="G2853" t="e">
        <v>#N/A</v>
      </c>
    </row>
    <row r="2854" spans="1:7">
      <c r="A2854" s="91" t="s">
        <v>249</v>
      </c>
      <c r="B2854" s="92" t="s">
        <v>163</v>
      </c>
      <c r="C2854" s="92" t="s">
        <v>2</v>
      </c>
      <c r="D2854" s="92" t="s">
        <v>232</v>
      </c>
      <c r="E2854" s="106" t="s">
        <v>233</v>
      </c>
      <c r="G2854" t="e">
        <v>#N/A</v>
      </c>
    </row>
    <row r="2855" spans="1:7">
      <c r="A2855" s="93" t="s">
        <v>247</v>
      </c>
      <c r="B2855" s="94" t="s">
        <v>390</v>
      </c>
      <c r="C2855" s="129">
        <v>0.08</v>
      </c>
      <c r="D2855" s="96">
        <v>141075</v>
      </c>
      <c r="E2855" s="107">
        <f>ROUND(C2855*D2855,0)</f>
        <v>11286</v>
      </c>
      <c r="G2855" t="e">
        <v>#N/A</v>
      </c>
    </row>
    <row r="2856" spans="1:7">
      <c r="A2856" s="98"/>
      <c r="B2856" s="99">
        <f>+E2856/D2857</f>
        <v>6.0174348857668418E-2</v>
      </c>
      <c r="C2856" s="97"/>
      <c r="D2856" s="98" t="s">
        <v>239</v>
      </c>
      <c r="E2856" s="108">
        <f>SUM(E2855:E2855)</f>
        <v>11286</v>
      </c>
      <c r="G2856" t="e">
        <v>#N/A</v>
      </c>
    </row>
    <row r="2857" spans="1:7">
      <c r="A2857" s="193" t="s">
        <v>245</v>
      </c>
      <c r="B2857" s="193"/>
      <c r="C2857" s="193"/>
      <c r="D2857" s="194">
        <v>187555</v>
      </c>
      <c r="E2857" s="194"/>
      <c r="G2857" t="e">
        <v>#N/A</v>
      </c>
    </row>
    <row r="2858" spans="1:7">
      <c r="G2858" t="e">
        <v>#N/A</v>
      </c>
    </row>
    <row r="2859" spans="1:7" ht="20.25">
      <c r="A2859" s="183" t="s">
        <v>246</v>
      </c>
      <c r="B2859" s="184"/>
      <c r="C2859" s="184"/>
      <c r="D2859" s="184"/>
      <c r="E2859" s="185"/>
      <c r="G2859" t="e">
        <v>#N/A</v>
      </c>
    </row>
    <row r="2860" spans="1:7">
      <c r="A2860" s="186"/>
      <c r="B2860" s="187"/>
      <c r="C2860" s="188"/>
      <c r="D2860" s="89" t="s">
        <v>229</v>
      </c>
      <c r="E2860" s="104" t="s">
        <v>163</v>
      </c>
      <c r="G2860" t="e">
        <v>#N/A</v>
      </c>
    </row>
    <row r="2861" spans="1:7">
      <c r="A2861" s="190"/>
      <c r="B2861" s="191"/>
      <c r="C2861" s="189"/>
      <c r="D2861" s="90" t="str">
        <f>+G2861</f>
        <v>20.17</v>
      </c>
      <c r="E2861" s="105" t="s">
        <v>163</v>
      </c>
      <c r="G2861" t="s">
        <v>652</v>
      </c>
    </row>
    <row r="2862" spans="1:7" ht="15.75">
      <c r="A2862" s="192" t="s">
        <v>230</v>
      </c>
      <c r="B2862" s="192"/>
      <c r="C2862" s="192"/>
      <c r="D2862" s="192"/>
      <c r="E2862" s="192"/>
      <c r="G2862" t="e">
        <v>#N/A</v>
      </c>
    </row>
    <row r="2863" spans="1:7" ht="25.5">
      <c r="A2863" s="132" t="s">
        <v>462</v>
      </c>
      <c r="B2863" s="135"/>
      <c r="C2863" s="135"/>
      <c r="D2863" s="135"/>
      <c r="E2863" s="136"/>
      <c r="G2863" t="e">
        <v>#N/A</v>
      </c>
    </row>
    <row r="2864" spans="1:7">
      <c r="A2864" s="91" t="s">
        <v>231</v>
      </c>
      <c r="B2864" s="92" t="s">
        <v>163</v>
      </c>
      <c r="C2864" s="92" t="s">
        <v>2</v>
      </c>
      <c r="D2864" s="92" t="s">
        <v>232</v>
      </c>
      <c r="E2864" s="106" t="s">
        <v>233</v>
      </c>
      <c r="G2864" t="e">
        <v>#N/A</v>
      </c>
    </row>
    <row r="2865" spans="1:7">
      <c r="A2865" s="101" t="s">
        <v>561</v>
      </c>
      <c r="B2865" s="94" t="s">
        <v>390</v>
      </c>
      <c r="C2865" s="129">
        <v>1</v>
      </c>
      <c r="D2865" s="96">
        <v>180405</v>
      </c>
      <c r="E2865" s="107">
        <f>ROUND(C2865*D2865,0)</f>
        <v>180405</v>
      </c>
      <c r="G2865" t="e">
        <v>#N/A</v>
      </c>
    </row>
    <row r="2866" spans="1:7">
      <c r="A2866" s="98"/>
      <c r="B2866" s="99">
        <f>+E2866/D2876</f>
        <v>0.84964842296624576</v>
      </c>
      <c r="C2866" s="97"/>
      <c r="D2866" s="98" t="s">
        <v>239</v>
      </c>
      <c r="E2866" s="108">
        <f>SUM(E2865:E2865)</f>
        <v>180405</v>
      </c>
      <c r="G2866" t="e">
        <v>#N/A</v>
      </c>
    </row>
    <row r="2867" spans="1:7">
      <c r="A2867" s="91" t="s">
        <v>240</v>
      </c>
      <c r="B2867" s="92" t="s">
        <v>163</v>
      </c>
      <c r="C2867" s="92" t="s">
        <v>2</v>
      </c>
      <c r="D2867" s="92" t="s">
        <v>232</v>
      </c>
      <c r="E2867" s="106" t="s">
        <v>233</v>
      </c>
      <c r="G2867" t="e">
        <v>#N/A</v>
      </c>
    </row>
    <row r="2868" spans="1:7">
      <c r="A2868" s="93" t="s">
        <v>292</v>
      </c>
      <c r="B2868" s="94" t="s">
        <v>163</v>
      </c>
      <c r="C2868" s="129">
        <v>1</v>
      </c>
      <c r="D2868" s="96">
        <v>21100</v>
      </c>
      <c r="E2868" s="107">
        <f>ROUND(C2868*D2868,0)</f>
        <v>21100</v>
      </c>
      <c r="G2868" t="e">
        <v>#N/A</v>
      </c>
    </row>
    <row r="2869" spans="1:7">
      <c r="A2869" s="98"/>
      <c r="B2869" s="99">
        <f>+E2869/D2876</f>
        <v>9.9374084557455652E-2</v>
      </c>
      <c r="C2869" s="97"/>
      <c r="D2869" s="98" t="s">
        <v>239</v>
      </c>
      <c r="E2869" s="108">
        <f>+E2868</f>
        <v>21100</v>
      </c>
      <c r="G2869" t="e">
        <v>#N/A</v>
      </c>
    </row>
    <row r="2870" spans="1:7">
      <c r="A2870" s="91" t="s">
        <v>248</v>
      </c>
      <c r="B2870" s="92" t="s">
        <v>163</v>
      </c>
      <c r="C2870" s="92" t="s">
        <v>2</v>
      </c>
      <c r="D2870" s="92" t="s">
        <v>232</v>
      </c>
      <c r="E2870" s="106" t="s">
        <v>233</v>
      </c>
      <c r="G2870" t="e">
        <v>#N/A</v>
      </c>
    </row>
    <row r="2871" spans="1:7">
      <c r="A2871" s="93" t="s">
        <v>243</v>
      </c>
      <c r="B2871" s="94" t="s">
        <v>244</v>
      </c>
      <c r="C2871" s="129">
        <v>0.05</v>
      </c>
      <c r="D2871" s="96">
        <v>180405</v>
      </c>
      <c r="E2871" s="107">
        <f>ROUND(C2871*D2871,0)</f>
        <v>9020</v>
      </c>
      <c r="G2871" t="e">
        <v>#N/A</v>
      </c>
    </row>
    <row r="2872" spans="1:7">
      <c r="A2872" s="98"/>
      <c r="B2872" s="99">
        <f>+E2872/D2876</f>
        <v>4.2481243730248815E-2</v>
      </c>
      <c r="C2872" s="97"/>
      <c r="D2872" s="98" t="s">
        <v>239</v>
      </c>
      <c r="E2872" s="108">
        <f>SUM(E2871:E2871)</f>
        <v>9020</v>
      </c>
      <c r="G2872" t="e">
        <v>#N/A</v>
      </c>
    </row>
    <row r="2873" spans="1:7">
      <c r="A2873" s="91" t="s">
        <v>249</v>
      </c>
      <c r="B2873" s="92" t="s">
        <v>163</v>
      </c>
      <c r="C2873" s="92" t="s">
        <v>2</v>
      </c>
      <c r="D2873" s="92" t="s">
        <v>232</v>
      </c>
      <c r="E2873" s="106" t="s">
        <v>233</v>
      </c>
      <c r="G2873" t="e">
        <v>#N/A</v>
      </c>
    </row>
    <row r="2874" spans="1:7">
      <c r="A2874" s="93" t="s">
        <v>247</v>
      </c>
      <c r="B2874" s="94" t="s">
        <v>390</v>
      </c>
      <c r="C2874" s="129">
        <v>0.01</v>
      </c>
      <c r="D2874" s="96">
        <v>180405</v>
      </c>
      <c r="E2874" s="107">
        <f>ROUND(C2874*D2874,0)</f>
        <v>1804</v>
      </c>
      <c r="G2874" t="e">
        <v>#N/A</v>
      </c>
    </row>
    <row r="2875" spans="1:7">
      <c r="A2875" s="98"/>
      <c r="B2875" s="99">
        <f>+E2875/D2876</f>
        <v>8.4962487460497615E-3</v>
      </c>
      <c r="C2875" s="97"/>
      <c r="D2875" s="98" t="s">
        <v>239</v>
      </c>
      <c r="E2875" s="108">
        <f>SUM(E2874:E2874)</f>
        <v>1804</v>
      </c>
      <c r="G2875" t="e">
        <v>#N/A</v>
      </c>
    </row>
    <row r="2876" spans="1:7">
      <c r="A2876" s="193" t="s">
        <v>245</v>
      </c>
      <c r="B2876" s="193"/>
      <c r="C2876" s="193"/>
      <c r="D2876" s="194">
        <v>212329</v>
      </c>
      <c r="E2876" s="194"/>
      <c r="G2876" t="e">
        <v>#N/A</v>
      </c>
    </row>
    <row r="2877" spans="1:7">
      <c r="G2877" t="e">
        <v>#N/A</v>
      </c>
    </row>
    <row r="2878" spans="1:7" ht="20.25">
      <c r="A2878" s="183" t="s">
        <v>246</v>
      </c>
      <c r="B2878" s="184"/>
      <c r="C2878" s="184"/>
      <c r="D2878" s="184"/>
      <c r="E2878" s="185"/>
      <c r="G2878" t="e">
        <v>#N/A</v>
      </c>
    </row>
    <row r="2879" spans="1:7">
      <c r="A2879" s="186"/>
      <c r="B2879" s="187"/>
      <c r="C2879" s="188"/>
      <c r="D2879" s="89" t="s">
        <v>229</v>
      </c>
      <c r="E2879" s="104" t="s">
        <v>163</v>
      </c>
      <c r="G2879" t="e">
        <v>#N/A</v>
      </c>
    </row>
    <row r="2880" spans="1:7">
      <c r="A2880" s="190"/>
      <c r="B2880" s="191"/>
      <c r="C2880" s="189"/>
      <c r="D2880" s="90" t="str">
        <f>+G2880</f>
        <v>20.1</v>
      </c>
      <c r="E2880" s="105" t="s">
        <v>163</v>
      </c>
      <c r="G2880" t="s">
        <v>636</v>
      </c>
    </row>
    <row r="2881" spans="1:7" ht="15.75">
      <c r="A2881" s="192" t="s">
        <v>230</v>
      </c>
      <c r="B2881" s="192"/>
      <c r="C2881" s="192"/>
      <c r="D2881" s="192"/>
      <c r="E2881" s="192"/>
      <c r="G2881" t="e">
        <v>#N/A</v>
      </c>
    </row>
    <row r="2882" spans="1:7" ht="25.5">
      <c r="A2882" s="132" t="s">
        <v>429</v>
      </c>
      <c r="B2882" s="135"/>
      <c r="C2882" s="135"/>
      <c r="D2882" s="135"/>
      <c r="E2882" s="136"/>
      <c r="G2882" t="e">
        <v>#N/A</v>
      </c>
    </row>
    <row r="2883" spans="1:7">
      <c r="A2883" s="91" t="s">
        <v>231</v>
      </c>
      <c r="B2883" s="92" t="s">
        <v>163</v>
      </c>
      <c r="C2883" s="92" t="s">
        <v>2</v>
      </c>
      <c r="D2883" s="92" t="s">
        <v>232</v>
      </c>
      <c r="E2883" s="106" t="s">
        <v>233</v>
      </c>
      <c r="G2883" t="e">
        <v>#N/A</v>
      </c>
    </row>
    <row r="2884" spans="1:7">
      <c r="A2884" s="93" t="s">
        <v>562</v>
      </c>
      <c r="B2884" s="94" t="s">
        <v>163</v>
      </c>
      <c r="C2884" s="129">
        <v>1</v>
      </c>
      <c r="D2884" s="96">
        <v>559768.5</v>
      </c>
      <c r="E2884" s="107">
        <f>ROUND(C2884*D2884,0)</f>
        <v>559769</v>
      </c>
      <c r="G2884" t="e">
        <v>#N/A</v>
      </c>
    </row>
    <row r="2885" spans="1:7">
      <c r="A2885" s="98"/>
      <c r="B2885" s="99">
        <f>+E2885/D2895</f>
        <v>0.84964747846544986</v>
      </c>
      <c r="C2885" s="97"/>
      <c r="D2885" s="98" t="s">
        <v>239</v>
      </c>
      <c r="E2885" s="108">
        <f>SUM(E2884:E2884)</f>
        <v>559769</v>
      </c>
      <c r="G2885" t="e">
        <v>#N/A</v>
      </c>
    </row>
    <row r="2886" spans="1:7">
      <c r="A2886" s="91" t="s">
        <v>240</v>
      </c>
      <c r="B2886" s="92" t="s">
        <v>163</v>
      </c>
      <c r="C2886" s="92" t="s">
        <v>2</v>
      </c>
      <c r="D2886" s="92" t="s">
        <v>232</v>
      </c>
      <c r="E2886" s="106" t="s">
        <v>233</v>
      </c>
      <c r="G2886" t="e">
        <v>#N/A</v>
      </c>
    </row>
    <row r="2887" spans="1:7">
      <c r="A2887" s="93" t="s">
        <v>292</v>
      </c>
      <c r="B2887" s="94" t="s">
        <v>163</v>
      </c>
      <c r="C2887" s="129">
        <v>1</v>
      </c>
      <c r="D2887" s="96">
        <v>65470</v>
      </c>
      <c r="E2887" s="107">
        <f>ROUND(C2887*D2887,0)</f>
        <v>65470</v>
      </c>
      <c r="G2887" t="e">
        <v>#N/A</v>
      </c>
    </row>
    <row r="2888" spans="1:7">
      <c r="A2888" s="98"/>
      <c r="B2888" s="99">
        <f>+E2888/D2895</f>
        <v>9.9373885326148825E-2</v>
      </c>
      <c r="C2888" s="97"/>
      <c r="D2888" s="98" t="s">
        <v>239</v>
      </c>
      <c r="E2888" s="108">
        <f>+E2887</f>
        <v>65470</v>
      </c>
      <c r="G2888" t="e">
        <v>#N/A</v>
      </c>
    </row>
    <row r="2889" spans="1:7">
      <c r="A2889" s="91" t="s">
        <v>248</v>
      </c>
      <c r="B2889" s="92" t="s">
        <v>163</v>
      </c>
      <c r="C2889" s="92" t="s">
        <v>2</v>
      </c>
      <c r="D2889" s="92" t="s">
        <v>232</v>
      </c>
      <c r="E2889" s="106" t="s">
        <v>233</v>
      </c>
      <c r="G2889" t="e">
        <v>#N/A</v>
      </c>
    </row>
    <row r="2890" spans="1:7">
      <c r="A2890" s="93" t="s">
        <v>243</v>
      </c>
      <c r="B2890" s="94" t="s">
        <v>244</v>
      </c>
      <c r="C2890" s="129">
        <v>0.05</v>
      </c>
      <c r="D2890" s="96">
        <v>559769</v>
      </c>
      <c r="E2890" s="107">
        <f>ROUND(C2890*D2890,0)</f>
        <v>27988</v>
      </c>
      <c r="G2890" t="e">
        <v>#N/A</v>
      </c>
    </row>
    <row r="2891" spans="1:7">
      <c r="A2891" s="98"/>
      <c r="B2891" s="99">
        <f>+E2891/D2895</f>
        <v>4.2481690889082838E-2</v>
      </c>
      <c r="C2891" s="97"/>
      <c r="D2891" s="98" t="s">
        <v>239</v>
      </c>
      <c r="E2891" s="108">
        <f>SUM(E2890:E2890)</f>
        <v>27988</v>
      </c>
      <c r="G2891" t="e">
        <v>#N/A</v>
      </c>
    </row>
    <row r="2892" spans="1:7">
      <c r="A2892" s="91" t="s">
        <v>249</v>
      </c>
      <c r="B2892" s="92" t="s">
        <v>163</v>
      </c>
      <c r="C2892" s="92" t="s">
        <v>2</v>
      </c>
      <c r="D2892" s="92" t="s">
        <v>232</v>
      </c>
      <c r="E2892" s="106" t="s">
        <v>233</v>
      </c>
      <c r="G2892" t="e">
        <v>#N/A</v>
      </c>
    </row>
    <row r="2893" spans="1:7">
      <c r="A2893" s="93" t="s">
        <v>247</v>
      </c>
      <c r="B2893" s="94" t="s">
        <v>390</v>
      </c>
      <c r="C2893" s="129">
        <v>0.01</v>
      </c>
      <c r="D2893" s="96">
        <v>559769</v>
      </c>
      <c r="E2893" s="107">
        <f>ROUND(C2893*D2893,0)</f>
        <v>5598</v>
      </c>
      <c r="G2893" t="e">
        <v>#N/A</v>
      </c>
    </row>
    <row r="2894" spans="1:7">
      <c r="A2894" s="98"/>
      <c r="B2894" s="99">
        <f>+E2894/D2895</f>
        <v>8.4969453193184837E-3</v>
      </c>
      <c r="C2894" s="97"/>
      <c r="D2894" s="98" t="s">
        <v>239</v>
      </c>
      <c r="E2894" s="108">
        <f>SUM(E2893:E2893)</f>
        <v>5598</v>
      </c>
      <c r="G2894" t="e">
        <v>#N/A</v>
      </c>
    </row>
    <row r="2895" spans="1:7">
      <c r="A2895" s="193" t="s">
        <v>245</v>
      </c>
      <c r="B2895" s="193"/>
      <c r="C2895" s="193"/>
      <c r="D2895" s="194">
        <v>658825</v>
      </c>
      <c r="E2895" s="194"/>
      <c r="G2895" t="e">
        <v>#N/A</v>
      </c>
    </row>
    <row r="2896" spans="1:7">
      <c r="G2896" t="e">
        <v>#N/A</v>
      </c>
    </row>
    <row r="2897" spans="1:7" ht="20.25">
      <c r="A2897" s="183" t="s">
        <v>246</v>
      </c>
      <c r="B2897" s="184"/>
      <c r="C2897" s="184"/>
      <c r="D2897" s="184"/>
      <c r="E2897" s="185"/>
      <c r="G2897" t="e">
        <v>#N/A</v>
      </c>
    </row>
    <row r="2898" spans="1:7">
      <c r="A2898" s="186"/>
      <c r="B2898" s="187"/>
      <c r="C2898" s="188"/>
      <c r="D2898" s="89" t="s">
        <v>229</v>
      </c>
      <c r="E2898" s="104" t="s">
        <v>163</v>
      </c>
      <c r="G2898" t="e">
        <v>#N/A</v>
      </c>
    </row>
    <row r="2899" spans="1:7">
      <c r="A2899" s="190"/>
      <c r="B2899" s="191"/>
      <c r="C2899" s="189"/>
      <c r="D2899" s="90" t="str">
        <f>+G2899</f>
        <v>21.1</v>
      </c>
      <c r="E2899" s="105" t="s">
        <v>163</v>
      </c>
      <c r="G2899" t="s">
        <v>653</v>
      </c>
    </row>
    <row r="2900" spans="1:7" ht="15.75">
      <c r="A2900" s="192" t="s">
        <v>230</v>
      </c>
      <c r="B2900" s="192"/>
      <c r="C2900" s="192"/>
      <c r="D2900" s="192"/>
      <c r="E2900" s="192"/>
      <c r="G2900" t="e">
        <v>#N/A</v>
      </c>
    </row>
    <row r="2901" spans="1:7">
      <c r="A2901" s="132" t="s">
        <v>431</v>
      </c>
      <c r="B2901" s="135"/>
      <c r="C2901" s="135"/>
      <c r="D2901" s="135"/>
      <c r="E2901" s="136"/>
      <c r="G2901" t="e">
        <v>#N/A</v>
      </c>
    </row>
    <row r="2902" spans="1:7">
      <c r="A2902" s="91" t="s">
        <v>231</v>
      </c>
      <c r="B2902" s="92" t="s">
        <v>163</v>
      </c>
      <c r="C2902" s="92" t="s">
        <v>2</v>
      </c>
      <c r="D2902" s="92" t="s">
        <v>232</v>
      </c>
      <c r="E2902" s="106" t="s">
        <v>233</v>
      </c>
      <c r="G2902" t="e">
        <v>#N/A</v>
      </c>
    </row>
    <row r="2903" spans="1:7">
      <c r="A2903" s="93" t="s">
        <v>231</v>
      </c>
      <c r="B2903" s="94" t="s">
        <v>390</v>
      </c>
      <c r="C2903" s="129">
        <v>1</v>
      </c>
      <c r="D2903" s="128"/>
      <c r="E2903" s="107">
        <f>ROUND(C2903*D2903,0)</f>
        <v>0</v>
      </c>
      <c r="G2903" t="e">
        <v>#N/A</v>
      </c>
    </row>
    <row r="2904" spans="1:7">
      <c r="A2904" s="98"/>
      <c r="B2904" s="99">
        <f>+E2904/D2914</f>
        <v>0</v>
      </c>
      <c r="C2904" s="97"/>
      <c r="D2904" s="98" t="s">
        <v>239</v>
      </c>
      <c r="E2904" s="108">
        <f>SUM(E2903:E2903)</f>
        <v>0</v>
      </c>
      <c r="G2904" t="e">
        <v>#N/A</v>
      </c>
    </row>
    <row r="2905" spans="1:7">
      <c r="A2905" s="91" t="s">
        <v>240</v>
      </c>
      <c r="B2905" s="92" t="s">
        <v>163</v>
      </c>
      <c r="C2905" s="92" t="s">
        <v>2</v>
      </c>
      <c r="D2905" s="92" t="s">
        <v>232</v>
      </c>
      <c r="E2905" s="106" t="s">
        <v>233</v>
      </c>
      <c r="G2905" t="e">
        <v>#N/A</v>
      </c>
    </row>
    <row r="2906" spans="1:7">
      <c r="A2906" s="93" t="s">
        <v>292</v>
      </c>
      <c r="B2906" s="94" t="s">
        <v>390</v>
      </c>
      <c r="C2906" s="129">
        <v>1</v>
      </c>
      <c r="D2906" s="96">
        <v>2000000</v>
      </c>
      <c r="E2906" s="107">
        <f>ROUND(C2906*D2906,0)</f>
        <v>2000000</v>
      </c>
      <c r="G2906" t="e">
        <v>#N/A</v>
      </c>
    </row>
    <row r="2907" spans="1:7">
      <c r="A2907" s="98"/>
      <c r="B2907" s="99">
        <f>+E2907/D2914</f>
        <v>0.88495575221238942</v>
      </c>
      <c r="C2907" s="97"/>
      <c r="D2907" s="98" t="s">
        <v>239</v>
      </c>
      <c r="E2907" s="108">
        <f>+E2906</f>
        <v>2000000</v>
      </c>
      <c r="G2907" t="e">
        <v>#N/A</v>
      </c>
    </row>
    <row r="2908" spans="1:7">
      <c r="A2908" s="91" t="s">
        <v>248</v>
      </c>
      <c r="B2908" s="92" t="s">
        <v>163</v>
      </c>
      <c r="C2908" s="92" t="s">
        <v>2</v>
      </c>
      <c r="D2908" s="92" t="s">
        <v>232</v>
      </c>
      <c r="E2908" s="106" t="s">
        <v>233</v>
      </c>
      <c r="G2908" t="e">
        <v>#N/A</v>
      </c>
    </row>
    <row r="2909" spans="1:7">
      <c r="A2909" s="93" t="s">
        <v>243</v>
      </c>
      <c r="B2909" s="94" t="s">
        <v>244</v>
      </c>
      <c r="C2909" s="129">
        <v>0.05</v>
      </c>
      <c r="D2909" s="96">
        <v>2000000</v>
      </c>
      <c r="E2909" s="107">
        <f>ROUND(C2909*D2909,0)</f>
        <v>100000</v>
      </c>
      <c r="G2909" t="e">
        <v>#N/A</v>
      </c>
    </row>
    <row r="2910" spans="1:7">
      <c r="A2910" s="98"/>
      <c r="B2910" s="99">
        <f>+E2910/D2914</f>
        <v>4.4247787610619468E-2</v>
      </c>
      <c r="C2910" s="97"/>
      <c r="D2910" s="98" t="s">
        <v>239</v>
      </c>
      <c r="E2910" s="108">
        <f>SUM(E2909:E2909)</f>
        <v>100000</v>
      </c>
      <c r="G2910" t="e">
        <v>#N/A</v>
      </c>
    </row>
    <row r="2911" spans="1:7">
      <c r="A2911" s="91" t="s">
        <v>249</v>
      </c>
      <c r="B2911" s="92" t="s">
        <v>163</v>
      </c>
      <c r="C2911" s="92" t="s">
        <v>2</v>
      </c>
      <c r="D2911" s="92" t="s">
        <v>232</v>
      </c>
      <c r="E2911" s="106" t="s">
        <v>233</v>
      </c>
      <c r="G2911" t="e">
        <v>#N/A</v>
      </c>
    </row>
    <row r="2912" spans="1:7">
      <c r="A2912" s="93" t="s">
        <v>247</v>
      </c>
      <c r="B2912" s="94" t="s">
        <v>209</v>
      </c>
      <c r="C2912" s="129">
        <v>0.08</v>
      </c>
      <c r="D2912" s="96">
        <v>2000000</v>
      </c>
      <c r="E2912" s="107">
        <f>ROUND(C2912*D2912,0)</f>
        <v>160000</v>
      </c>
      <c r="G2912" t="e">
        <v>#N/A</v>
      </c>
    </row>
    <row r="2913" spans="1:7">
      <c r="A2913" s="98"/>
      <c r="B2913" s="99">
        <f>+E2913/D2914</f>
        <v>7.0796460176991149E-2</v>
      </c>
      <c r="C2913" s="97"/>
      <c r="D2913" s="98" t="s">
        <v>239</v>
      </c>
      <c r="E2913" s="108">
        <f>SUM(E2912:E2912)</f>
        <v>160000</v>
      </c>
      <c r="G2913" t="e">
        <v>#N/A</v>
      </c>
    </row>
    <row r="2914" spans="1:7">
      <c r="A2914" s="193" t="s">
        <v>245</v>
      </c>
      <c r="B2914" s="193"/>
      <c r="C2914" s="193"/>
      <c r="D2914" s="194">
        <v>2260000</v>
      </c>
      <c r="E2914" s="194"/>
      <c r="G2914" t="e">
        <v>#N/A</v>
      </c>
    </row>
    <row r="2915" spans="1:7">
      <c r="G2915" t="e">
        <v>#N/A</v>
      </c>
    </row>
    <row r="2916" spans="1:7" ht="20.25">
      <c r="A2916" s="183" t="s">
        <v>246</v>
      </c>
      <c r="B2916" s="184"/>
      <c r="C2916" s="184"/>
      <c r="D2916" s="184"/>
      <c r="E2916" s="185"/>
      <c r="G2916" t="e">
        <v>#N/A</v>
      </c>
    </row>
    <row r="2917" spans="1:7">
      <c r="A2917" s="186"/>
      <c r="B2917" s="187"/>
      <c r="C2917" s="188"/>
      <c r="D2917" s="89" t="s">
        <v>229</v>
      </c>
      <c r="E2917" s="104" t="s">
        <v>163</v>
      </c>
      <c r="G2917" t="e">
        <v>#N/A</v>
      </c>
    </row>
    <row r="2918" spans="1:7">
      <c r="A2918" s="190"/>
      <c r="B2918" s="191"/>
      <c r="C2918" s="189"/>
      <c r="D2918" s="90" t="str">
        <f>+G2918</f>
        <v>21.2</v>
      </c>
      <c r="E2918" s="105" t="s">
        <v>163</v>
      </c>
      <c r="G2918" t="s">
        <v>654</v>
      </c>
    </row>
    <row r="2919" spans="1:7" ht="15.75">
      <c r="A2919" s="192" t="s">
        <v>230</v>
      </c>
      <c r="B2919" s="192"/>
      <c r="C2919" s="192"/>
      <c r="D2919" s="192"/>
      <c r="E2919" s="192"/>
      <c r="G2919" t="e">
        <v>#N/A</v>
      </c>
    </row>
    <row r="2920" spans="1:7" ht="25.5">
      <c r="A2920" s="132" t="s">
        <v>432</v>
      </c>
      <c r="B2920" s="135"/>
      <c r="C2920" s="135"/>
      <c r="D2920" s="135"/>
      <c r="E2920" s="136"/>
      <c r="G2920" t="e">
        <v>#N/A</v>
      </c>
    </row>
    <row r="2921" spans="1:7">
      <c r="A2921" s="91" t="s">
        <v>231</v>
      </c>
      <c r="B2921" s="92" t="s">
        <v>163</v>
      </c>
      <c r="C2921" s="92" t="s">
        <v>2</v>
      </c>
      <c r="D2921" s="92" t="s">
        <v>232</v>
      </c>
      <c r="E2921" s="106" t="s">
        <v>233</v>
      </c>
      <c r="G2921" t="e">
        <v>#N/A</v>
      </c>
    </row>
    <row r="2922" spans="1:7">
      <c r="A2922" s="93" t="s">
        <v>231</v>
      </c>
      <c r="B2922" s="94" t="s">
        <v>390</v>
      </c>
      <c r="C2922" s="129">
        <v>1</v>
      </c>
      <c r="D2922" s="128"/>
      <c r="E2922" s="107">
        <f>ROUND(C2922*D2922,0)</f>
        <v>0</v>
      </c>
      <c r="G2922" t="e">
        <v>#N/A</v>
      </c>
    </row>
    <row r="2923" spans="1:7">
      <c r="A2923" s="98"/>
      <c r="B2923" s="99">
        <f>+E2923/D2933</f>
        <v>0</v>
      </c>
      <c r="C2923" s="97"/>
      <c r="D2923" s="98" t="s">
        <v>239</v>
      </c>
      <c r="E2923" s="108">
        <f>SUM(E2922:E2922)</f>
        <v>0</v>
      </c>
      <c r="G2923" t="e">
        <v>#N/A</v>
      </c>
    </row>
    <row r="2924" spans="1:7">
      <c r="A2924" s="91" t="s">
        <v>240</v>
      </c>
      <c r="B2924" s="92" t="s">
        <v>163</v>
      </c>
      <c r="C2924" s="92" t="s">
        <v>2</v>
      </c>
      <c r="D2924" s="92" t="s">
        <v>232</v>
      </c>
      <c r="E2924" s="106" t="s">
        <v>233</v>
      </c>
      <c r="G2924" t="e">
        <v>#N/A</v>
      </c>
    </row>
    <row r="2925" spans="1:7">
      <c r="A2925" s="93" t="s">
        <v>292</v>
      </c>
      <c r="B2925" s="94" t="s">
        <v>390</v>
      </c>
      <c r="C2925" s="129">
        <v>1</v>
      </c>
      <c r="D2925" s="96">
        <v>315000</v>
      </c>
      <c r="E2925" s="107">
        <f>ROUND(C2925*D2925,0)</f>
        <v>315000</v>
      </c>
      <c r="G2925" t="e">
        <v>#N/A</v>
      </c>
    </row>
    <row r="2926" spans="1:7">
      <c r="A2926" s="98"/>
      <c r="B2926" s="99">
        <f>+E2926/D2933</f>
        <v>0.88495575221238942</v>
      </c>
      <c r="C2926" s="97"/>
      <c r="D2926" s="98" t="s">
        <v>239</v>
      </c>
      <c r="E2926" s="108">
        <f>+E2925</f>
        <v>315000</v>
      </c>
      <c r="G2926" t="e">
        <v>#N/A</v>
      </c>
    </row>
    <row r="2927" spans="1:7">
      <c r="A2927" s="91" t="s">
        <v>248</v>
      </c>
      <c r="B2927" s="92" t="s">
        <v>163</v>
      </c>
      <c r="C2927" s="92" t="s">
        <v>2</v>
      </c>
      <c r="D2927" s="92" t="s">
        <v>232</v>
      </c>
      <c r="E2927" s="106" t="s">
        <v>233</v>
      </c>
      <c r="G2927" t="e">
        <v>#N/A</v>
      </c>
    </row>
    <row r="2928" spans="1:7">
      <c r="A2928" s="93" t="s">
        <v>243</v>
      </c>
      <c r="B2928" s="94" t="s">
        <v>244</v>
      </c>
      <c r="C2928" s="129">
        <v>0.05</v>
      </c>
      <c r="D2928" s="96">
        <v>315000</v>
      </c>
      <c r="E2928" s="107">
        <f>ROUND(C2928*D2928,0)</f>
        <v>15750</v>
      </c>
      <c r="G2928" t="e">
        <v>#N/A</v>
      </c>
    </row>
    <row r="2929" spans="1:7">
      <c r="A2929" s="98"/>
      <c r="B2929" s="99">
        <f>+E2929/D2933</f>
        <v>4.4247787610619468E-2</v>
      </c>
      <c r="C2929" s="97"/>
      <c r="D2929" s="98" t="s">
        <v>239</v>
      </c>
      <c r="E2929" s="108">
        <f>SUM(E2928:E2928)</f>
        <v>15750</v>
      </c>
      <c r="G2929" t="e">
        <v>#N/A</v>
      </c>
    </row>
    <row r="2930" spans="1:7">
      <c r="A2930" s="91" t="s">
        <v>249</v>
      </c>
      <c r="B2930" s="92" t="s">
        <v>163</v>
      </c>
      <c r="C2930" s="92" t="s">
        <v>2</v>
      </c>
      <c r="D2930" s="92" t="s">
        <v>232</v>
      </c>
      <c r="E2930" s="106" t="s">
        <v>233</v>
      </c>
      <c r="G2930" t="e">
        <v>#N/A</v>
      </c>
    </row>
    <row r="2931" spans="1:7">
      <c r="A2931" s="93" t="s">
        <v>247</v>
      </c>
      <c r="B2931" s="94" t="s">
        <v>390</v>
      </c>
      <c r="C2931" s="129">
        <v>0.08</v>
      </c>
      <c r="D2931" s="96">
        <v>315000</v>
      </c>
      <c r="E2931" s="107">
        <f>ROUND(C2931*D2931,0)</f>
        <v>25200</v>
      </c>
      <c r="G2931" t="e">
        <v>#N/A</v>
      </c>
    </row>
    <row r="2932" spans="1:7">
      <c r="A2932" s="98"/>
      <c r="B2932" s="99">
        <f>+E2932/D2933</f>
        <v>7.0796460176991149E-2</v>
      </c>
      <c r="C2932" s="97"/>
      <c r="D2932" s="98" t="s">
        <v>239</v>
      </c>
      <c r="E2932" s="108">
        <f>SUM(E2931:E2931)</f>
        <v>25200</v>
      </c>
      <c r="G2932" t="e">
        <v>#N/A</v>
      </c>
    </row>
    <row r="2933" spans="1:7">
      <c r="A2933" s="193" t="s">
        <v>245</v>
      </c>
      <c r="B2933" s="193"/>
      <c r="C2933" s="193"/>
      <c r="D2933" s="194">
        <v>355950</v>
      </c>
      <c r="E2933" s="194"/>
      <c r="G2933" t="e">
        <v>#N/A</v>
      </c>
    </row>
    <row r="2934" spans="1:7">
      <c r="G2934" t="e">
        <v>#N/A</v>
      </c>
    </row>
    <row r="2935" spans="1:7" ht="20.25">
      <c r="A2935" s="183" t="s">
        <v>246</v>
      </c>
      <c r="B2935" s="184"/>
      <c r="C2935" s="184"/>
      <c r="D2935" s="184"/>
      <c r="E2935" s="185"/>
      <c r="G2935" t="e">
        <v>#N/A</v>
      </c>
    </row>
    <row r="2936" spans="1:7">
      <c r="A2936" s="186"/>
      <c r="B2936" s="187"/>
      <c r="C2936" s="188"/>
      <c r="D2936" s="89" t="s">
        <v>229</v>
      </c>
      <c r="E2936" s="104" t="s">
        <v>163</v>
      </c>
      <c r="G2936" t="e">
        <v>#N/A</v>
      </c>
    </row>
    <row r="2937" spans="1:7">
      <c r="A2937" s="190"/>
      <c r="B2937" s="191"/>
      <c r="C2937" s="189"/>
      <c r="D2937" s="90" t="str">
        <f>+G2937</f>
        <v>21.3</v>
      </c>
      <c r="E2937" s="105" t="s">
        <v>163</v>
      </c>
      <c r="G2937" t="s">
        <v>655</v>
      </c>
    </row>
    <row r="2938" spans="1:7" ht="15.75">
      <c r="A2938" s="192" t="s">
        <v>230</v>
      </c>
      <c r="B2938" s="192"/>
      <c r="C2938" s="192"/>
      <c r="D2938" s="192"/>
      <c r="E2938" s="192"/>
      <c r="G2938" t="e">
        <v>#N/A</v>
      </c>
    </row>
    <row r="2939" spans="1:7" ht="38.25">
      <c r="A2939" s="132" t="s">
        <v>433</v>
      </c>
      <c r="B2939" s="135"/>
      <c r="C2939" s="135"/>
      <c r="D2939" s="135"/>
      <c r="E2939" s="136"/>
      <c r="G2939" t="e">
        <v>#N/A</v>
      </c>
    </row>
    <row r="2940" spans="1:7">
      <c r="A2940" s="91" t="s">
        <v>231</v>
      </c>
      <c r="B2940" s="92" t="s">
        <v>163</v>
      </c>
      <c r="C2940" s="92" t="s">
        <v>2</v>
      </c>
      <c r="D2940" s="92" t="s">
        <v>232</v>
      </c>
      <c r="E2940" s="106" t="s">
        <v>233</v>
      </c>
      <c r="G2940" t="e">
        <v>#N/A</v>
      </c>
    </row>
    <row r="2941" spans="1:7">
      <c r="A2941" s="93"/>
      <c r="B2941" s="94"/>
      <c r="C2941" s="129"/>
      <c r="D2941" s="128"/>
      <c r="E2941" s="107">
        <f>ROUND(C2941*D2941,0)</f>
        <v>0</v>
      </c>
      <c r="G2941" t="e">
        <v>#N/A</v>
      </c>
    </row>
    <row r="2942" spans="1:7">
      <c r="A2942" s="98"/>
      <c r="B2942" s="99">
        <f>+E2942/D2952</f>
        <v>0</v>
      </c>
      <c r="C2942" s="97"/>
      <c r="D2942" s="98" t="s">
        <v>239</v>
      </c>
      <c r="E2942" s="108">
        <f>SUM(E2941:E2941)</f>
        <v>0</v>
      </c>
      <c r="G2942" t="e">
        <v>#N/A</v>
      </c>
    </row>
    <row r="2943" spans="1:7">
      <c r="A2943" s="91" t="s">
        <v>240</v>
      </c>
      <c r="B2943" s="92" t="s">
        <v>163</v>
      </c>
      <c r="C2943" s="92" t="s">
        <v>2</v>
      </c>
      <c r="D2943" s="92" t="s">
        <v>232</v>
      </c>
      <c r="E2943" s="106" t="s">
        <v>233</v>
      </c>
      <c r="G2943" t="e">
        <v>#N/A</v>
      </c>
    </row>
    <row r="2944" spans="1:7">
      <c r="A2944" s="93" t="s">
        <v>292</v>
      </c>
      <c r="B2944" s="94" t="s">
        <v>163</v>
      </c>
      <c r="C2944" s="129">
        <v>1</v>
      </c>
      <c r="D2944" s="96">
        <v>975000</v>
      </c>
      <c r="E2944" s="107">
        <f>ROUND(C2944*D2944,0)</f>
        <v>975000</v>
      </c>
      <c r="G2944" t="e">
        <v>#N/A</v>
      </c>
    </row>
    <row r="2945" spans="1:7">
      <c r="A2945" s="98"/>
      <c r="B2945" s="99">
        <f>+E2945/D2952</f>
        <v>0.66666666666666663</v>
      </c>
      <c r="C2945" s="97"/>
      <c r="D2945" s="98" t="s">
        <v>239</v>
      </c>
      <c r="E2945" s="108">
        <f>+E2944</f>
        <v>975000</v>
      </c>
      <c r="G2945" t="e">
        <v>#N/A</v>
      </c>
    </row>
    <row r="2946" spans="1:7">
      <c r="A2946" s="91" t="s">
        <v>248</v>
      </c>
      <c r="B2946" s="92" t="s">
        <v>163</v>
      </c>
      <c r="C2946" s="92" t="s">
        <v>2</v>
      </c>
      <c r="D2946" s="92" t="s">
        <v>232</v>
      </c>
      <c r="E2946" s="106" t="s">
        <v>233</v>
      </c>
      <c r="G2946" t="e">
        <v>#N/A</v>
      </c>
    </row>
    <row r="2947" spans="1:7">
      <c r="A2947" s="93" t="s">
        <v>243</v>
      </c>
      <c r="B2947" s="94" t="s">
        <v>244</v>
      </c>
      <c r="C2947" s="129">
        <v>0.2</v>
      </c>
      <c r="D2947" s="96">
        <v>975000</v>
      </c>
      <c r="E2947" s="107">
        <f>ROUND(C2947*D2947,0)</f>
        <v>195000</v>
      </c>
      <c r="G2947" t="e">
        <v>#N/A</v>
      </c>
    </row>
    <row r="2948" spans="1:7">
      <c r="A2948" s="98"/>
      <c r="B2948" s="99">
        <f>+E2948/D2952</f>
        <v>0.13333333333333333</v>
      </c>
      <c r="C2948" s="97"/>
      <c r="D2948" s="98" t="s">
        <v>239</v>
      </c>
      <c r="E2948" s="108">
        <f>SUM(E2947:E2947)</f>
        <v>195000</v>
      </c>
      <c r="G2948" t="e">
        <v>#N/A</v>
      </c>
    </row>
    <row r="2949" spans="1:7">
      <c r="A2949" s="91" t="s">
        <v>249</v>
      </c>
      <c r="B2949" s="92" t="s">
        <v>163</v>
      </c>
      <c r="C2949" s="92" t="s">
        <v>2</v>
      </c>
      <c r="D2949" s="92" t="s">
        <v>232</v>
      </c>
      <c r="E2949" s="106" t="s">
        <v>233</v>
      </c>
      <c r="G2949" t="e">
        <v>#N/A</v>
      </c>
    </row>
    <row r="2950" spans="1:7">
      <c r="A2950" s="93" t="s">
        <v>247</v>
      </c>
      <c r="B2950" s="94" t="s">
        <v>390</v>
      </c>
      <c r="C2950" s="129">
        <v>0.3</v>
      </c>
      <c r="D2950" s="96">
        <v>975000</v>
      </c>
      <c r="E2950" s="107">
        <f>ROUND(C2950*D2950,0)</f>
        <v>292500</v>
      </c>
      <c r="G2950" t="e">
        <v>#N/A</v>
      </c>
    </row>
    <row r="2951" spans="1:7">
      <c r="A2951" s="98"/>
      <c r="B2951" s="99">
        <f>+E2951/D2952</f>
        <v>0.2</v>
      </c>
      <c r="C2951" s="97"/>
      <c r="D2951" s="98" t="s">
        <v>239</v>
      </c>
      <c r="E2951" s="108">
        <f>SUM(E2950:E2950)</f>
        <v>292500</v>
      </c>
      <c r="G2951" t="e">
        <v>#N/A</v>
      </c>
    </row>
    <row r="2952" spans="1:7">
      <c r="A2952" s="193" t="s">
        <v>245</v>
      </c>
      <c r="B2952" s="193"/>
      <c r="C2952" s="193"/>
      <c r="D2952" s="194">
        <v>1462500</v>
      </c>
      <c r="E2952" s="194"/>
      <c r="G2952" t="e">
        <v>#N/A</v>
      </c>
    </row>
    <row r="2953" spans="1:7">
      <c r="G2953" t="e">
        <v>#N/A</v>
      </c>
    </row>
    <row r="2954" spans="1:7" ht="20.25">
      <c r="A2954" s="183" t="s">
        <v>246</v>
      </c>
      <c r="B2954" s="184"/>
      <c r="C2954" s="184"/>
      <c r="D2954" s="184"/>
      <c r="E2954" s="185"/>
      <c r="G2954" t="e">
        <v>#N/A</v>
      </c>
    </row>
    <row r="2955" spans="1:7">
      <c r="A2955" s="186"/>
      <c r="B2955" s="187"/>
      <c r="C2955" s="188"/>
      <c r="D2955" s="89" t="s">
        <v>229</v>
      </c>
      <c r="E2955" s="104" t="s">
        <v>163</v>
      </c>
      <c r="G2955" t="e">
        <v>#N/A</v>
      </c>
    </row>
    <row r="2956" spans="1:7">
      <c r="A2956" s="190"/>
      <c r="B2956" s="191"/>
      <c r="C2956" s="189"/>
      <c r="D2956" s="90" t="str">
        <f>+G2956</f>
        <v>21.4</v>
      </c>
      <c r="E2956" s="105" t="s">
        <v>163</v>
      </c>
      <c r="G2956" t="s">
        <v>656</v>
      </c>
    </row>
    <row r="2957" spans="1:7" ht="15.75">
      <c r="A2957" s="192" t="s">
        <v>230</v>
      </c>
      <c r="B2957" s="192"/>
      <c r="C2957" s="192"/>
      <c r="D2957" s="192"/>
      <c r="E2957" s="192"/>
      <c r="G2957" t="e">
        <v>#N/A</v>
      </c>
    </row>
    <row r="2958" spans="1:7" ht="25.5">
      <c r="A2958" s="132" t="s">
        <v>563</v>
      </c>
      <c r="B2958" s="135"/>
      <c r="C2958" s="135"/>
      <c r="D2958" s="135"/>
      <c r="E2958" s="136"/>
      <c r="G2958" t="e">
        <v>#N/A</v>
      </c>
    </row>
    <row r="2959" spans="1:7">
      <c r="A2959" s="91" t="s">
        <v>231</v>
      </c>
      <c r="B2959" s="92" t="s">
        <v>163</v>
      </c>
      <c r="C2959" s="92" t="s">
        <v>2</v>
      </c>
      <c r="D2959" s="92" t="s">
        <v>232</v>
      </c>
      <c r="E2959" s="106" t="s">
        <v>233</v>
      </c>
      <c r="G2959" t="e">
        <v>#N/A</v>
      </c>
    </row>
    <row r="2960" spans="1:7">
      <c r="A2960" s="93" t="s">
        <v>231</v>
      </c>
      <c r="B2960" s="94" t="s">
        <v>390</v>
      </c>
      <c r="C2960" s="129">
        <v>1</v>
      </c>
      <c r="D2960" s="128"/>
      <c r="E2960" s="107">
        <f>ROUND(C2960*D2960,0)</f>
        <v>0</v>
      </c>
      <c r="G2960" t="e">
        <v>#N/A</v>
      </c>
    </row>
    <row r="2961" spans="1:7">
      <c r="A2961" s="98"/>
      <c r="B2961" s="99">
        <f>+E2961/D2971</f>
        <v>0</v>
      </c>
      <c r="C2961" s="97"/>
      <c r="D2961" s="98" t="s">
        <v>239</v>
      </c>
      <c r="E2961" s="108">
        <f>SUM(E2960:E2960)</f>
        <v>0</v>
      </c>
      <c r="G2961" t="e">
        <v>#N/A</v>
      </c>
    </row>
    <row r="2962" spans="1:7">
      <c r="A2962" s="91" t="s">
        <v>240</v>
      </c>
      <c r="B2962" s="92" t="s">
        <v>163</v>
      </c>
      <c r="C2962" s="92" t="s">
        <v>2</v>
      </c>
      <c r="D2962" s="92" t="s">
        <v>232</v>
      </c>
      <c r="E2962" s="106" t="s">
        <v>233</v>
      </c>
      <c r="G2962" t="e">
        <v>#N/A</v>
      </c>
    </row>
    <row r="2963" spans="1:7">
      <c r="A2963" s="93" t="s">
        <v>292</v>
      </c>
      <c r="B2963" s="94" t="s">
        <v>390</v>
      </c>
      <c r="C2963" s="129">
        <v>1</v>
      </c>
      <c r="D2963" s="128">
        <v>8350999.9999999991</v>
      </c>
      <c r="E2963" s="107">
        <f>ROUND(C2963*D2963,0)</f>
        <v>8351000</v>
      </c>
      <c r="G2963" t="e">
        <v>#N/A</v>
      </c>
    </row>
    <row r="2964" spans="1:7">
      <c r="A2964" s="98"/>
      <c r="B2964" s="99">
        <f>+E2964/D2971</f>
        <v>0.83333333333333337</v>
      </c>
      <c r="C2964" s="97"/>
      <c r="D2964" s="98" t="s">
        <v>239</v>
      </c>
      <c r="E2964" s="108">
        <f>+E2963</f>
        <v>8351000</v>
      </c>
      <c r="G2964" t="e">
        <v>#N/A</v>
      </c>
    </row>
    <row r="2965" spans="1:7">
      <c r="A2965" s="91" t="s">
        <v>248</v>
      </c>
      <c r="B2965" s="92" t="s">
        <v>163</v>
      </c>
      <c r="C2965" s="92" t="s">
        <v>2</v>
      </c>
      <c r="D2965" s="92" t="s">
        <v>232</v>
      </c>
      <c r="E2965" s="106" t="s">
        <v>233</v>
      </c>
      <c r="G2965" t="e">
        <v>#N/A</v>
      </c>
    </row>
    <row r="2966" spans="1:7">
      <c r="A2966" s="93" t="s">
        <v>243</v>
      </c>
      <c r="B2966" s="94" t="s">
        <v>244</v>
      </c>
      <c r="C2966" s="129">
        <v>0.1</v>
      </c>
      <c r="D2966" s="96">
        <v>8350999.9999999991</v>
      </c>
      <c r="E2966" s="107">
        <f>ROUND(C2966*D2966,0)</f>
        <v>835100</v>
      </c>
      <c r="G2966" t="e">
        <v>#N/A</v>
      </c>
    </row>
    <row r="2967" spans="1:7">
      <c r="A2967" s="98"/>
      <c r="B2967" s="99">
        <f>+E2967/D2971</f>
        <v>8.3333333333333329E-2</v>
      </c>
      <c r="C2967" s="97"/>
      <c r="D2967" s="98" t="s">
        <v>239</v>
      </c>
      <c r="E2967" s="108">
        <f>SUM(E2966:E2966)</f>
        <v>835100</v>
      </c>
      <c r="G2967" t="e">
        <v>#N/A</v>
      </c>
    </row>
    <row r="2968" spans="1:7">
      <c r="A2968" s="91" t="s">
        <v>249</v>
      </c>
      <c r="B2968" s="92" t="s">
        <v>163</v>
      </c>
      <c r="C2968" s="92" t="s">
        <v>206</v>
      </c>
      <c r="D2968" s="92" t="s">
        <v>232</v>
      </c>
      <c r="E2968" s="106" t="s">
        <v>233</v>
      </c>
      <c r="G2968" t="e">
        <v>#N/A</v>
      </c>
    </row>
    <row r="2969" spans="1:7">
      <c r="A2969" s="93" t="s">
        <v>247</v>
      </c>
      <c r="B2969" s="94" t="s">
        <v>209</v>
      </c>
      <c r="C2969" s="129">
        <v>0.1</v>
      </c>
      <c r="D2969" s="96">
        <v>8350999.9999999991</v>
      </c>
      <c r="E2969" s="107">
        <f>ROUND(C2969*D2969,0)</f>
        <v>835100</v>
      </c>
      <c r="G2969" t="e">
        <v>#N/A</v>
      </c>
    </row>
    <row r="2970" spans="1:7">
      <c r="A2970" s="98"/>
      <c r="B2970" s="99">
        <f>+E2970/D2971</f>
        <v>8.3333333333333329E-2</v>
      </c>
      <c r="C2970" s="97"/>
      <c r="D2970" s="98" t="s">
        <v>239</v>
      </c>
      <c r="E2970" s="108">
        <f>SUM(E2969:E2969)</f>
        <v>835100</v>
      </c>
      <c r="G2970" t="e">
        <v>#N/A</v>
      </c>
    </row>
    <row r="2971" spans="1:7">
      <c r="A2971" s="193" t="s">
        <v>245</v>
      </c>
      <c r="B2971" s="193"/>
      <c r="C2971" s="193"/>
      <c r="D2971" s="194">
        <v>10021200</v>
      </c>
      <c r="E2971" s="194"/>
      <c r="G2971" t="e">
        <v>#N/A</v>
      </c>
    </row>
    <row r="2972" spans="1:7">
      <c r="G2972" t="e">
        <v>#N/A</v>
      </c>
    </row>
    <row r="2973" spans="1:7" ht="20.25">
      <c r="A2973" s="183" t="s">
        <v>246</v>
      </c>
      <c r="B2973" s="184"/>
      <c r="C2973" s="184"/>
      <c r="D2973" s="184"/>
      <c r="E2973" s="185"/>
      <c r="G2973" t="e">
        <v>#N/A</v>
      </c>
    </row>
    <row r="2974" spans="1:7">
      <c r="A2974" s="186"/>
      <c r="B2974" s="187"/>
      <c r="C2974" s="188"/>
      <c r="D2974" s="89" t="s">
        <v>229</v>
      </c>
      <c r="E2974" s="104" t="s">
        <v>163</v>
      </c>
      <c r="G2974" t="e">
        <v>#N/A</v>
      </c>
    </row>
    <row r="2975" spans="1:7">
      <c r="A2975" s="190"/>
      <c r="B2975" s="191"/>
      <c r="C2975" s="189"/>
      <c r="D2975" s="90" t="str">
        <f>+G2975</f>
        <v>21.5</v>
      </c>
      <c r="E2975" s="105" t="s">
        <v>163</v>
      </c>
      <c r="G2975" t="s">
        <v>657</v>
      </c>
    </row>
    <row r="2976" spans="1:7" ht="15.75">
      <c r="A2976" s="192" t="s">
        <v>230</v>
      </c>
      <c r="B2976" s="192"/>
      <c r="C2976" s="192"/>
      <c r="D2976" s="192"/>
      <c r="E2976" s="192"/>
      <c r="G2976" t="e">
        <v>#N/A</v>
      </c>
    </row>
    <row r="2977" spans="1:7" ht="25.5">
      <c r="A2977" s="132" t="s">
        <v>434</v>
      </c>
      <c r="B2977" s="135"/>
      <c r="C2977" s="135"/>
      <c r="D2977" s="135"/>
      <c r="E2977" s="136"/>
      <c r="G2977" t="e">
        <v>#N/A</v>
      </c>
    </row>
    <row r="2978" spans="1:7">
      <c r="A2978" s="91" t="s">
        <v>231</v>
      </c>
      <c r="B2978" s="92" t="s">
        <v>163</v>
      </c>
      <c r="C2978" s="92" t="s">
        <v>2</v>
      </c>
      <c r="D2978" s="92" t="s">
        <v>232</v>
      </c>
      <c r="E2978" s="106" t="s">
        <v>233</v>
      </c>
      <c r="G2978" t="e">
        <v>#N/A</v>
      </c>
    </row>
    <row r="2979" spans="1:7">
      <c r="A2979" s="93" t="s">
        <v>231</v>
      </c>
      <c r="B2979" s="94" t="s">
        <v>390</v>
      </c>
      <c r="C2979" s="129">
        <v>1</v>
      </c>
      <c r="D2979" s="128"/>
      <c r="E2979" s="107">
        <f>ROUND(C2979*D2979,0)</f>
        <v>0</v>
      </c>
      <c r="G2979" t="e">
        <v>#N/A</v>
      </c>
    </row>
    <row r="2980" spans="1:7">
      <c r="A2980" s="98"/>
      <c r="B2980" s="99">
        <f>+E2980/D2990</f>
        <v>0</v>
      </c>
      <c r="C2980" s="97"/>
      <c r="D2980" s="98" t="s">
        <v>239</v>
      </c>
      <c r="E2980" s="108">
        <f>SUM(E2979:E2979)</f>
        <v>0</v>
      </c>
      <c r="G2980" t="e">
        <v>#N/A</v>
      </c>
    </row>
    <row r="2981" spans="1:7">
      <c r="A2981" s="91" t="s">
        <v>240</v>
      </c>
      <c r="B2981" s="92" t="s">
        <v>163</v>
      </c>
      <c r="C2981" s="92" t="s">
        <v>2</v>
      </c>
      <c r="D2981" s="92" t="s">
        <v>232</v>
      </c>
      <c r="E2981" s="106" t="s">
        <v>233</v>
      </c>
      <c r="G2981" t="e">
        <v>#N/A</v>
      </c>
    </row>
    <row r="2982" spans="1:7">
      <c r="A2982" s="93" t="s">
        <v>292</v>
      </c>
      <c r="B2982" s="94" t="s">
        <v>390</v>
      </c>
      <c r="C2982" s="129">
        <v>1</v>
      </c>
      <c r="D2982" s="96">
        <v>1540000</v>
      </c>
      <c r="E2982" s="107">
        <f>ROUND(C2982*D2982,0)</f>
        <v>1540000</v>
      </c>
      <c r="G2982" t="e">
        <v>#N/A</v>
      </c>
    </row>
    <row r="2983" spans="1:7">
      <c r="A2983" s="98"/>
      <c r="B2983" s="99">
        <f>+E2983/D2990</f>
        <v>0.7142857142857143</v>
      </c>
      <c r="C2983" s="97"/>
      <c r="D2983" s="98" t="s">
        <v>239</v>
      </c>
      <c r="E2983" s="108">
        <f>+E2982</f>
        <v>1540000</v>
      </c>
      <c r="G2983" t="e">
        <v>#N/A</v>
      </c>
    </row>
    <row r="2984" spans="1:7">
      <c r="A2984" s="91" t="s">
        <v>248</v>
      </c>
      <c r="B2984" s="92" t="s">
        <v>163</v>
      </c>
      <c r="C2984" s="92" t="s">
        <v>2</v>
      </c>
      <c r="D2984" s="92" t="s">
        <v>232</v>
      </c>
      <c r="E2984" s="106" t="s">
        <v>233</v>
      </c>
      <c r="G2984" t="e">
        <v>#N/A</v>
      </c>
    </row>
    <row r="2985" spans="1:7">
      <c r="A2985" s="93" t="s">
        <v>243</v>
      </c>
      <c r="B2985" s="94" t="s">
        <v>244</v>
      </c>
      <c r="C2985" s="129">
        <v>0.3</v>
      </c>
      <c r="D2985" s="96">
        <v>1540000</v>
      </c>
      <c r="E2985" s="107">
        <f>ROUND(C2985*D2985,0)</f>
        <v>462000</v>
      </c>
      <c r="G2985" t="e">
        <v>#N/A</v>
      </c>
    </row>
    <row r="2986" spans="1:7">
      <c r="A2986" s="98"/>
      <c r="B2986" s="99">
        <f>+E2986/D2990</f>
        <v>0.21428571428571427</v>
      </c>
      <c r="C2986" s="97"/>
      <c r="D2986" s="98" t="s">
        <v>239</v>
      </c>
      <c r="E2986" s="108">
        <f>SUM(E2985:E2985)</f>
        <v>462000</v>
      </c>
      <c r="G2986" t="e">
        <v>#N/A</v>
      </c>
    </row>
    <row r="2987" spans="1:7">
      <c r="A2987" s="91" t="s">
        <v>249</v>
      </c>
      <c r="B2987" s="92" t="s">
        <v>163</v>
      </c>
      <c r="C2987" s="92" t="s">
        <v>2</v>
      </c>
      <c r="D2987" s="92" t="s">
        <v>232</v>
      </c>
      <c r="E2987" s="106" t="s">
        <v>233</v>
      </c>
      <c r="G2987" t="e">
        <v>#N/A</v>
      </c>
    </row>
    <row r="2988" spans="1:7">
      <c r="A2988" s="93" t="s">
        <v>247</v>
      </c>
      <c r="B2988" s="94" t="s">
        <v>390</v>
      </c>
      <c r="C2988" s="129">
        <v>0.1</v>
      </c>
      <c r="D2988" s="96">
        <v>1540000</v>
      </c>
      <c r="E2988" s="107">
        <f>ROUND(C2988*D2988,0)</f>
        <v>154000</v>
      </c>
      <c r="G2988" t="e">
        <v>#N/A</v>
      </c>
    </row>
    <row r="2989" spans="1:7">
      <c r="A2989" s="98"/>
      <c r="B2989" s="99">
        <f>+E2989/D2990</f>
        <v>7.1428571428571425E-2</v>
      </c>
      <c r="C2989" s="97"/>
      <c r="D2989" s="98" t="s">
        <v>239</v>
      </c>
      <c r="E2989" s="108">
        <f>SUM(E2988:E2988)</f>
        <v>154000</v>
      </c>
      <c r="G2989" t="e">
        <v>#N/A</v>
      </c>
    </row>
    <row r="2990" spans="1:7">
      <c r="A2990" s="193" t="s">
        <v>245</v>
      </c>
      <c r="B2990" s="193"/>
      <c r="C2990" s="193"/>
      <c r="D2990" s="194">
        <v>2156000</v>
      </c>
      <c r="E2990" s="194"/>
      <c r="G2990" t="e">
        <v>#N/A</v>
      </c>
    </row>
    <row r="2991" spans="1:7">
      <c r="G2991" t="e">
        <v>#N/A</v>
      </c>
    </row>
    <row r="2992" spans="1:7" ht="20.25">
      <c r="A2992" s="183" t="s">
        <v>246</v>
      </c>
      <c r="B2992" s="184"/>
      <c r="C2992" s="184"/>
      <c r="D2992" s="184"/>
      <c r="E2992" s="185"/>
      <c r="G2992" t="e">
        <v>#N/A</v>
      </c>
    </row>
    <row r="2993" spans="1:7">
      <c r="A2993" s="186"/>
      <c r="B2993" s="187"/>
      <c r="C2993" s="188"/>
      <c r="D2993" s="89" t="s">
        <v>229</v>
      </c>
      <c r="E2993" s="104" t="s">
        <v>163</v>
      </c>
      <c r="G2993" t="e">
        <v>#N/A</v>
      </c>
    </row>
    <row r="2994" spans="1:7">
      <c r="A2994" s="190"/>
      <c r="B2994" s="191"/>
      <c r="C2994" s="189"/>
      <c r="D2994" s="90" t="str">
        <f>+G2994</f>
        <v>21.6</v>
      </c>
      <c r="E2994" s="105" t="s">
        <v>163</v>
      </c>
      <c r="G2994" t="s">
        <v>658</v>
      </c>
    </row>
    <row r="2995" spans="1:7" ht="15.75">
      <c r="A2995" s="192" t="s">
        <v>230</v>
      </c>
      <c r="B2995" s="192"/>
      <c r="C2995" s="192"/>
      <c r="D2995" s="192"/>
      <c r="E2995" s="192"/>
      <c r="G2995" t="e">
        <v>#N/A</v>
      </c>
    </row>
    <row r="2996" spans="1:7" ht="25.5">
      <c r="A2996" s="132" t="s">
        <v>564</v>
      </c>
      <c r="B2996" s="135"/>
      <c r="C2996" s="135"/>
      <c r="D2996" s="135"/>
      <c r="E2996" s="136"/>
      <c r="G2996" t="e">
        <v>#N/A</v>
      </c>
    </row>
    <row r="2997" spans="1:7">
      <c r="A2997" s="91" t="s">
        <v>231</v>
      </c>
      <c r="B2997" s="92" t="s">
        <v>163</v>
      </c>
      <c r="C2997" s="92" t="s">
        <v>2</v>
      </c>
      <c r="D2997" s="92" t="s">
        <v>232</v>
      </c>
      <c r="E2997" s="106" t="s">
        <v>233</v>
      </c>
      <c r="G2997" t="e">
        <v>#N/A</v>
      </c>
    </row>
    <row r="2998" spans="1:7">
      <c r="A2998" s="93" t="s">
        <v>231</v>
      </c>
      <c r="B2998" s="94" t="s">
        <v>390</v>
      </c>
      <c r="C2998" s="129">
        <v>1</v>
      </c>
      <c r="D2998" s="128"/>
      <c r="E2998" s="107">
        <f>ROUND(C2998*D2998,0)</f>
        <v>0</v>
      </c>
      <c r="G2998" t="e">
        <v>#N/A</v>
      </c>
    </row>
    <row r="2999" spans="1:7">
      <c r="A2999" s="98"/>
      <c r="B2999" s="99">
        <f>+E2999/D3009</f>
        <v>0</v>
      </c>
      <c r="C2999" s="97"/>
      <c r="D2999" s="98" t="s">
        <v>239</v>
      </c>
      <c r="E2999" s="108">
        <f>SUM(E2998:E2998)</f>
        <v>0</v>
      </c>
      <c r="G2999" t="e">
        <v>#N/A</v>
      </c>
    </row>
    <row r="3000" spans="1:7">
      <c r="A3000" s="91" t="s">
        <v>240</v>
      </c>
      <c r="B3000" s="92" t="s">
        <v>163</v>
      </c>
      <c r="C3000" s="92" t="s">
        <v>2</v>
      </c>
      <c r="D3000" s="92" t="s">
        <v>232</v>
      </c>
      <c r="E3000" s="106" t="s">
        <v>233</v>
      </c>
      <c r="G3000" t="e">
        <v>#N/A</v>
      </c>
    </row>
    <row r="3001" spans="1:7">
      <c r="A3001" s="93" t="s">
        <v>292</v>
      </c>
      <c r="B3001" s="94" t="s">
        <v>390</v>
      </c>
      <c r="C3001" s="129">
        <v>1</v>
      </c>
      <c r="D3001" s="107">
        <v>1425000</v>
      </c>
      <c r="E3001" s="107">
        <f>ROUND(C3001*D3001,0)</f>
        <v>1425000</v>
      </c>
      <c r="G3001" t="e">
        <v>#N/A</v>
      </c>
    </row>
    <row r="3002" spans="1:7">
      <c r="A3002" s="98"/>
      <c r="B3002" s="99">
        <f>+E3002/D3009</f>
        <v>1</v>
      </c>
      <c r="C3002" s="97"/>
      <c r="D3002" s="98" t="s">
        <v>239</v>
      </c>
      <c r="E3002" s="108">
        <f>+E3001</f>
        <v>1425000</v>
      </c>
      <c r="G3002" t="e">
        <v>#N/A</v>
      </c>
    </row>
    <row r="3003" spans="1:7">
      <c r="A3003" s="91" t="s">
        <v>248</v>
      </c>
      <c r="B3003" s="92" t="s">
        <v>163</v>
      </c>
      <c r="C3003" s="92" t="s">
        <v>2</v>
      </c>
      <c r="D3003" s="92" t="s">
        <v>232</v>
      </c>
      <c r="E3003" s="106" t="s">
        <v>233</v>
      </c>
      <c r="G3003" t="e">
        <v>#N/A</v>
      </c>
    </row>
    <row r="3004" spans="1:7">
      <c r="A3004" s="93" t="s">
        <v>243</v>
      </c>
      <c r="B3004" s="94" t="s">
        <v>244</v>
      </c>
      <c r="C3004" s="129">
        <v>0</v>
      </c>
      <c r="D3004" s="96">
        <v>0</v>
      </c>
      <c r="E3004" s="107">
        <f>ROUND(C3004*D3004,0)</f>
        <v>0</v>
      </c>
      <c r="G3004" t="e">
        <v>#N/A</v>
      </c>
    </row>
    <row r="3005" spans="1:7">
      <c r="A3005" s="98"/>
      <c r="B3005" s="99">
        <f>+E3005/D3009</f>
        <v>0</v>
      </c>
      <c r="C3005" s="97"/>
      <c r="D3005" s="98" t="s">
        <v>239</v>
      </c>
      <c r="E3005" s="108">
        <f>SUM(E3004:E3004)</f>
        <v>0</v>
      </c>
      <c r="G3005" t="e">
        <v>#N/A</v>
      </c>
    </row>
    <row r="3006" spans="1:7">
      <c r="A3006" s="91" t="s">
        <v>249</v>
      </c>
      <c r="B3006" s="92" t="s">
        <v>163</v>
      </c>
      <c r="C3006" s="92" t="s">
        <v>2</v>
      </c>
      <c r="D3006" s="92" t="s">
        <v>232</v>
      </c>
      <c r="E3006" s="106" t="s">
        <v>233</v>
      </c>
      <c r="G3006" t="e">
        <v>#N/A</v>
      </c>
    </row>
    <row r="3007" spans="1:7">
      <c r="A3007" s="93" t="s">
        <v>247</v>
      </c>
      <c r="B3007" s="94" t="s">
        <v>209</v>
      </c>
      <c r="C3007" s="129">
        <v>0</v>
      </c>
      <c r="D3007" s="96">
        <v>0</v>
      </c>
      <c r="E3007" s="107">
        <f>ROUND(C3007*D3007,0)</f>
        <v>0</v>
      </c>
      <c r="G3007" t="e">
        <v>#N/A</v>
      </c>
    </row>
    <row r="3008" spans="1:7">
      <c r="A3008" s="98"/>
      <c r="B3008" s="99">
        <f>+E3008/D3009</f>
        <v>0</v>
      </c>
      <c r="C3008" s="97"/>
      <c r="D3008" s="98" t="s">
        <v>239</v>
      </c>
      <c r="E3008" s="108">
        <f>SUM(E3007:E3007)</f>
        <v>0</v>
      </c>
      <c r="G3008" t="e">
        <v>#N/A</v>
      </c>
    </row>
    <row r="3009" spans="1:7">
      <c r="A3009" s="193" t="s">
        <v>245</v>
      </c>
      <c r="B3009" s="193"/>
      <c r="C3009" s="193"/>
      <c r="D3009" s="194">
        <v>1425000</v>
      </c>
      <c r="E3009" s="194"/>
      <c r="G3009" t="e">
        <v>#N/A</v>
      </c>
    </row>
  </sheetData>
  <mergeCells count="1090">
    <mergeCell ref="A2976:E2976"/>
    <mergeCell ref="A2990:C2990"/>
    <mergeCell ref="D2990:E2990"/>
    <mergeCell ref="A2992:E2992"/>
    <mergeCell ref="A2993:B2993"/>
    <mergeCell ref="C2993:C2994"/>
    <mergeCell ref="A2994:B2994"/>
    <mergeCell ref="A2995:E2995"/>
    <mergeCell ref="A3009:C3009"/>
    <mergeCell ref="D3009:E3009"/>
    <mergeCell ref="A2954:E2954"/>
    <mergeCell ref="A2955:B2955"/>
    <mergeCell ref="C2955:C2956"/>
    <mergeCell ref="A2956:B2956"/>
    <mergeCell ref="A2957:E2957"/>
    <mergeCell ref="A2971:C2971"/>
    <mergeCell ref="D2971:E2971"/>
    <mergeCell ref="A2973:E2973"/>
    <mergeCell ref="A2974:B2974"/>
    <mergeCell ref="C2974:C2975"/>
    <mergeCell ref="A2975:B2975"/>
    <mergeCell ref="A2919:E2919"/>
    <mergeCell ref="A2933:C2933"/>
    <mergeCell ref="D2933:E2933"/>
    <mergeCell ref="A2935:E2935"/>
    <mergeCell ref="A2936:B2936"/>
    <mergeCell ref="C2936:C2937"/>
    <mergeCell ref="A2937:B2937"/>
    <mergeCell ref="A2938:E2938"/>
    <mergeCell ref="A2952:C2952"/>
    <mergeCell ref="D2952:E2952"/>
    <mergeCell ref="A2897:E2897"/>
    <mergeCell ref="A2898:B2898"/>
    <mergeCell ref="C2898:C2899"/>
    <mergeCell ref="A2899:B2899"/>
    <mergeCell ref="A2900:E2900"/>
    <mergeCell ref="A2914:C2914"/>
    <mergeCell ref="D2914:E2914"/>
    <mergeCell ref="A2916:E2916"/>
    <mergeCell ref="A2917:B2917"/>
    <mergeCell ref="C2917:C2918"/>
    <mergeCell ref="A2918:B2918"/>
    <mergeCell ref="A2862:E2862"/>
    <mergeCell ref="A2876:C2876"/>
    <mergeCell ref="D2876:E2876"/>
    <mergeCell ref="A2878:E2878"/>
    <mergeCell ref="A2879:B2879"/>
    <mergeCell ref="C2879:C2880"/>
    <mergeCell ref="A2880:B2880"/>
    <mergeCell ref="A2881:E2881"/>
    <mergeCell ref="A2895:C2895"/>
    <mergeCell ref="D2895:E2895"/>
    <mergeCell ref="A2840:E2840"/>
    <mergeCell ref="A2841:B2841"/>
    <mergeCell ref="C2841:C2842"/>
    <mergeCell ref="A2842:B2842"/>
    <mergeCell ref="A2843:E2843"/>
    <mergeCell ref="A2857:C2857"/>
    <mergeCell ref="D2857:E2857"/>
    <mergeCell ref="A2859:E2859"/>
    <mergeCell ref="A2860:B2860"/>
    <mergeCell ref="C2860:C2861"/>
    <mergeCell ref="A2861:B2861"/>
    <mergeCell ref="A2803:E2803"/>
    <mergeCell ref="A2817:C2817"/>
    <mergeCell ref="D2817:E2817"/>
    <mergeCell ref="A2819:E2819"/>
    <mergeCell ref="A2820:B2820"/>
    <mergeCell ref="C2820:C2821"/>
    <mergeCell ref="A2821:B2821"/>
    <mergeCell ref="A2822:E2822"/>
    <mergeCell ref="A2838:C2838"/>
    <mergeCell ref="D2838:E2838"/>
    <mergeCell ref="A2781:E2781"/>
    <mergeCell ref="A2782:B2782"/>
    <mergeCell ref="C2782:C2783"/>
    <mergeCell ref="A2783:B2783"/>
    <mergeCell ref="A2784:E2784"/>
    <mergeCell ref="A2798:C2798"/>
    <mergeCell ref="D2798:E2798"/>
    <mergeCell ref="A2800:E2800"/>
    <mergeCell ref="A2801:B2801"/>
    <mergeCell ref="C2801:C2802"/>
    <mergeCell ref="A2802:B2802"/>
    <mergeCell ref="A2760:C2760"/>
    <mergeCell ref="D2760:E2760"/>
    <mergeCell ref="A2762:E2762"/>
    <mergeCell ref="A2763:B2763"/>
    <mergeCell ref="C2763:C2764"/>
    <mergeCell ref="A2764:B2764"/>
    <mergeCell ref="A2765:E2765"/>
    <mergeCell ref="A2779:C2779"/>
    <mergeCell ref="D2779:E2779"/>
    <mergeCell ref="A2246:E2246"/>
    <mergeCell ref="A2262:C2262"/>
    <mergeCell ref="D2262:E2262"/>
    <mergeCell ref="A2264:E2264"/>
    <mergeCell ref="A2265:B2265"/>
    <mergeCell ref="C2265:C2266"/>
    <mergeCell ref="A2266:B2266"/>
    <mergeCell ref="A2267:E2267"/>
    <mergeCell ref="A2281:C2281"/>
    <mergeCell ref="D2281:E2281"/>
    <mergeCell ref="A2346:B2346"/>
    <mergeCell ref="A2368:B2368"/>
    <mergeCell ref="C2368:C2369"/>
    <mergeCell ref="A2369:B2369"/>
    <mergeCell ref="A2323:B2323"/>
    <mergeCell ref="A2321:E2321"/>
    <mergeCell ref="A2322:B2322"/>
    <mergeCell ref="C2322:C2323"/>
    <mergeCell ref="A2324:E2324"/>
    <mergeCell ref="A2342:C2342"/>
    <mergeCell ref="A2672:C2672"/>
    <mergeCell ref="D2672:E2672"/>
    <mergeCell ref="A2674:E2674"/>
    <mergeCell ref="A2675:B2675"/>
    <mergeCell ref="C2675:C2676"/>
    <mergeCell ref="A2676:B2676"/>
    <mergeCell ref="A2677:E2677"/>
    <mergeCell ref="A1611:E1611"/>
    <mergeCell ref="C1612:C1613"/>
    <mergeCell ref="A1613:B1613"/>
    <mergeCell ref="A1614:E1614"/>
    <mergeCell ref="A1628:C1628"/>
    <mergeCell ref="D1628:E1628"/>
    <mergeCell ref="A1630:E1630"/>
    <mergeCell ref="C1631:C1632"/>
    <mergeCell ref="A1632:B1632"/>
    <mergeCell ref="A1633:E1633"/>
    <mergeCell ref="A1647:C1647"/>
    <mergeCell ref="D1647:E1647"/>
    <mergeCell ref="A1649:E1649"/>
    <mergeCell ref="A1650:B1650"/>
    <mergeCell ref="C1650:C1651"/>
    <mergeCell ref="A1651:B1651"/>
    <mergeCell ref="A1652:E1652"/>
    <mergeCell ref="A1612:B1612"/>
    <mergeCell ref="A1631:B1631"/>
    <mergeCell ref="A2344:E2344"/>
    <mergeCell ref="A2345:B2345"/>
    <mergeCell ref="C2345:C2346"/>
    <mergeCell ref="A2347:E2347"/>
    <mergeCell ref="A2365:C2365"/>
    <mergeCell ref="D2365:E2365"/>
    <mergeCell ref="A2626:C2626"/>
    <mergeCell ref="D2626:E2626"/>
    <mergeCell ref="A2628:E2628"/>
    <mergeCell ref="A2741:C2741"/>
    <mergeCell ref="D2741:E2741"/>
    <mergeCell ref="A2743:E2743"/>
    <mergeCell ref="A2744:B2744"/>
    <mergeCell ref="C2744:C2745"/>
    <mergeCell ref="A2745:B2745"/>
    <mergeCell ref="A2746:E2746"/>
    <mergeCell ref="A2695:C2695"/>
    <mergeCell ref="D2695:E2695"/>
    <mergeCell ref="A2697:E2697"/>
    <mergeCell ref="A2698:B2698"/>
    <mergeCell ref="C2698:C2699"/>
    <mergeCell ref="A2699:B2699"/>
    <mergeCell ref="A2700:E2700"/>
    <mergeCell ref="A2718:C2718"/>
    <mergeCell ref="D2718:E2718"/>
    <mergeCell ref="A2720:E2720"/>
    <mergeCell ref="A2721:B2721"/>
    <mergeCell ref="C2721:C2722"/>
    <mergeCell ref="A2722:B2722"/>
    <mergeCell ref="A2723:E2723"/>
    <mergeCell ref="A2629:B2629"/>
    <mergeCell ref="C2629:C2630"/>
    <mergeCell ref="A2630:B2630"/>
    <mergeCell ref="A2631:E2631"/>
    <mergeCell ref="A2649:C2649"/>
    <mergeCell ref="D2649:E2649"/>
    <mergeCell ref="A2651:E2651"/>
    <mergeCell ref="A2652:B2652"/>
    <mergeCell ref="C2652:C2653"/>
    <mergeCell ref="A2653:B2653"/>
    <mergeCell ref="A2654:E2654"/>
    <mergeCell ref="A2603:C2603"/>
    <mergeCell ref="D2603:E2603"/>
    <mergeCell ref="A2605:E2605"/>
    <mergeCell ref="A2606:B2606"/>
    <mergeCell ref="C2606:C2607"/>
    <mergeCell ref="A2607:B2607"/>
    <mergeCell ref="A2608:E2608"/>
    <mergeCell ref="A2559:E2559"/>
    <mergeCell ref="A2560:B2560"/>
    <mergeCell ref="C2560:C2561"/>
    <mergeCell ref="A2561:B2561"/>
    <mergeCell ref="A2562:E2562"/>
    <mergeCell ref="A2580:C2580"/>
    <mergeCell ref="D2580:E2580"/>
    <mergeCell ref="A2582:E2582"/>
    <mergeCell ref="A2583:B2583"/>
    <mergeCell ref="C2583:C2584"/>
    <mergeCell ref="A2584:B2584"/>
    <mergeCell ref="A2585:E2585"/>
    <mergeCell ref="A2534:C2534"/>
    <mergeCell ref="D2534:E2534"/>
    <mergeCell ref="A2536:E2536"/>
    <mergeCell ref="A2537:B2537"/>
    <mergeCell ref="C2537:C2538"/>
    <mergeCell ref="A2538:B2538"/>
    <mergeCell ref="A2539:E2539"/>
    <mergeCell ref="A2557:C2557"/>
    <mergeCell ref="D2557:E2557"/>
    <mergeCell ref="A2490:E2490"/>
    <mergeCell ref="A2513:E2513"/>
    <mergeCell ref="A2491:B2491"/>
    <mergeCell ref="C2491:C2492"/>
    <mergeCell ref="A2492:B2492"/>
    <mergeCell ref="A2493:E2493"/>
    <mergeCell ref="A2511:C2511"/>
    <mergeCell ref="D2511:E2511"/>
    <mergeCell ref="A2514:B2514"/>
    <mergeCell ref="C2514:C2515"/>
    <mergeCell ref="A2515:B2515"/>
    <mergeCell ref="A2516:E2516"/>
    <mergeCell ref="A2469:C2469"/>
    <mergeCell ref="D2469:E2469"/>
    <mergeCell ref="A2471:E2471"/>
    <mergeCell ref="A2472:B2472"/>
    <mergeCell ref="C2472:C2473"/>
    <mergeCell ref="A2473:B2473"/>
    <mergeCell ref="A2474:E2474"/>
    <mergeCell ref="A2488:C2488"/>
    <mergeCell ref="D2488:E2488"/>
    <mergeCell ref="A2436:E2436"/>
    <mergeCell ref="A2450:C2450"/>
    <mergeCell ref="D2450:E2450"/>
    <mergeCell ref="A2452:E2452"/>
    <mergeCell ref="A2453:B2453"/>
    <mergeCell ref="C2453:C2454"/>
    <mergeCell ref="A2454:B2454"/>
    <mergeCell ref="A2455:E2455"/>
    <mergeCell ref="A2414:B2414"/>
    <mergeCell ref="A2434:B2434"/>
    <mergeCell ref="A2416:E2416"/>
    <mergeCell ref="A2431:C2431"/>
    <mergeCell ref="D2431:E2431"/>
    <mergeCell ref="A2433:E2433"/>
    <mergeCell ref="A2370:E2370"/>
    <mergeCell ref="A2388:C2388"/>
    <mergeCell ref="D2388:E2388"/>
    <mergeCell ref="A2390:E2390"/>
    <mergeCell ref="A2391:B2391"/>
    <mergeCell ref="C2391:C2392"/>
    <mergeCell ref="A2392:B2392"/>
    <mergeCell ref="A2393:E2393"/>
    <mergeCell ref="A2411:C2411"/>
    <mergeCell ref="D2411:E2411"/>
    <mergeCell ref="A2413:E2413"/>
    <mergeCell ref="C2414:C2415"/>
    <mergeCell ref="A2415:B2415"/>
    <mergeCell ref="D2342:E2342"/>
    <mergeCell ref="A2305:E2305"/>
    <mergeCell ref="A2319:C2319"/>
    <mergeCell ref="D2319:E2319"/>
    <mergeCell ref="A2286:E2286"/>
    <mergeCell ref="A2283:E2283"/>
    <mergeCell ref="A2284:B2284"/>
    <mergeCell ref="C2284:C2285"/>
    <mergeCell ref="A2285:B2285"/>
    <mergeCell ref="A2300:C2300"/>
    <mergeCell ref="D2300:E2300"/>
    <mergeCell ref="A2302:E2302"/>
    <mergeCell ref="A2303:B2303"/>
    <mergeCell ref="C2303:C2304"/>
    <mergeCell ref="A2304:B2304"/>
    <mergeCell ref="C2434:C2435"/>
    <mergeCell ref="A2435:B2435"/>
    <mergeCell ref="A2367:E2367"/>
    <mergeCell ref="A2222:C2222"/>
    <mergeCell ref="D2222:E2222"/>
    <mergeCell ref="A2224:E2224"/>
    <mergeCell ref="A2225:B2225"/>
    <mergeCell ref="C2225:C2226"/>
    <mergeCell ref="A2226:B2226"/>
    <mergeCell ref="A2227:E2227"/>
    <mergeCell ref="A2241:C2241"/>
    <mergeCell ref="D2241:E2241"/>
    <mergeCell ref="A2243:E2243"/>
    <mergeCell ref="A2244:B2244"/>
    <mergeCell ref="C2244:C2245"/>
    <mergeCell ref="A2245:B2245"/>
    <mergeCell ref="A2203:C2203"/>
    <mergeCell ref="D2203:E2203"/>
    <mergeCell ref="A2205:E2205"/>
    <mergeCell ref="A2206:B2206"/>
    <mergeCell ref="C2206:C2207"/>
    <mergeCell ref="A2207:B2207"/>
    <mergeCell ref="A2208:E2208"/>
    <mergeCell ref="A2165:C2165"/>
    <mergeCell ref="D2165:E2165"/>
    <mergeCell ref="A2167:E2167"/>
    <mergeCell ref="A2168:B2168"/>
    <mergeCell ref="C2168:C2169"/>
    <mergeCell ref="A2169:B2169"/>
    <mergeCell ref="A2170:E2170"/>
    <mergeCell ref="A2184:C2184"/>
    <mergeCell ref="D2184:E2184"/>
    <mergeCell ref="A2186:E2186"/>
    <mergeCell ref="A2187:B2187"/>
    <mergeCell ref="C2187:C2188"/>
    <mergeCell ref="A2188:B2188"/>
    <mergeCell ref="A2189:E2189"/>
    <mergeCell ref="A2146:C2146"/>
    <mergeCell ref="D2146:E2146"/>
    <mergeCell ref="A2148:E2148"/>
    <mergeCell ref="A2149:B2149"/>
    <mergeCell ref="C2149:C2150"/>
    <mergeCell ref="A2150:B2150"/>
    <mergeCell ref="A2151:E2151"/>
    <mergeCell ref="A2108:C2108"/>
    <mergeCell ref="D2108:E2108"/>
    <mergeCell ref="A2110:E2110"/>
    <mergeCell ref="A2111:B2111"/>
    <mergeCell ref="C2111:C2112"/>
    <mergeCell ref="A2112:B2112"/>
    <mergeCell ref="A2113:E2113"/>
    <mergeCell ref="A2127:C2127"/>
    <mergeCell ref="D2127:E2127"/>
    <mergeCell ref="A2129:E2129"/>
    <mergeCell ref="A2130:B2130"/>
    <mergeCell ref="C2130:C2131"/>
    <mergeCell ref="A2131:B2131"/>
    <mergeCell ref="A2132:E2132"/>
    <mergeCell ref="A2089:C2089"/>
    <mergeCell ref="D2089:E2089"/>
    <mergeCell ref="A2091:E2091"/>
    <mergeCell ref="A2092:B2092"/>
    <mergeCell ref="C2092:C2093"/>
    <mergeCell ref="A2093:B2093"/>
    <mergeCell ref="A2094:E2094"/>
    <mergeCell ref="A2051:C2051"/>
    <mergeCell ref="D2051:E2051"/>
    <mergeCell ref="A2053:E2053"/>
    <mergeCell ref="A2054:B2054"/>
    <mergeCell ref="C2054:C2055"/>
    <mergeCell ref="A2055:B2055"/>
    <mergeCell ref="A2056:E2056"/>
    <mergeCell ref="A2070:C2070"/>
    <mergeCell ref="D2070:E2070"/>
    <mergeCell ref="A2072:E2072"/>
    <mergeCell ref="A2073:B2073"/>
    <mergeCell ref="C2073:C2074"/>
    <mergeCell ref="A2074:B2074"/>
    <mergeCell ref="A2075:E2075"/>
    <mergeCell ref="A2032:C2032"/>
    <mergeCell ref="D2032:E2032"/>
    <mergeCell ref="A2034:E2034"/>
    <mergeCell ref="A2035:B2035"/>
    <mergeCell ref="C2035:C2036"/>
    <mergeCell ref="A2036:B2036"/>
    <mergeCell ref="A2037:E2037"/>
    <mergeCell ref="A1973:C1973"/>
    <mergeCell ref="D1973:E1973"/>
    <mergeCell ref="A1994:E1994"/>
    <mergeCell ref="A1995:B1995"/>
    <mergeCell ref="C1995:C1996"/>
    <mergeCell ref="A1996:B1996"/>
    <mergeCell ref="A1997:E1997"/>
    <mergeCell ref="A2012:C2012"/>
    <mergeCell ref="D2012:E2012"/>
    <mergeCell ref="A2014:E2014"/>
    <mergeCell ref="A2015:B2015"/>
    <mergeCell ref="C2015:C2016"/>
    <mergeCell ref="A2016:B2016"/>
    <mergeCell ref="A2017:E2017"/>
    <mergeCell ref="A1954:C1954"/>
    <mergeCell ref="D1954:E1954"/>
    <mergeCell ref="A1956:E1956"/>
    <mergeCell ref="A1957:B1957"/>
    <mergeCell ref="C1957:C1958"/>
    <mergeCell ref="A1958:B1958"/>
    <mergeCell ref="A1959:E1959"/>
    <mergeCell ref="A1978:E1978"/>
    <mergeCell ref="A1992:C1992"/>
    <mergeCell ref="D1992:E1992"/>
    <mergeCell ref="A1913:C1913"/>
    <mergeCell ref="D1913:E1913"/>
    <mergeCell ref="A1915:E1915"/>
    <mergeCell ref="A1916:B1916"/>
    <mergeCell ref="C1916:C1917"/>
    <mergeCell ref="A1917:B1917"/>
    <mergeCell ref="A1918:E1918"/>
    <mergeCell ref="A1932:C1932"/>
    <mergeCell ref="D1932:E1932"/>
    <mergeCell ref="A1934:E1934"/>
    <mergeCell ref="A1935:B1935"/>
    <mergeCell ref="C1935:C1936"/>
    <mergeCell ref="A1936:B1936"/>
    <mergeCell ref="A1937:E1937"/>
    <mergeCell ref="A1894:C1894"/>
    <mergeCell ref="D1894:E1894"/>
    <mergeCell ref="A1896:E1896"/>
    <mergeCell ref="A1897:B1897"/>
    <mergeCell ref="C1897:C1898"/>
    <mergeCell ref="A1898:B1898"/>
    <mergeCell ref="A1899:E1899"/>
    <mergeCell ref="A1859:B1859"/>
    <mergeCell ref="C1859:C1860"/>
    <mergeCell ref="A1860:B1860"/>
    <mergeCell ref="A1861:E1861"/>
    <mergeCell ref="A1875:C1875"/>
    <mergeCell ref="D1875:E1875"/>
    <mergeCell ref="A1877:E1877"/>
    <mergeCell ref="A1878:B1878"/>
    <mergeCell ref="C1878:C1879"/>
    <mergeCell ref="A1879:B1879"/>
    <mergeCell ref="A1880:E1880"/>
    <mergeCell ref="A1837:C1837"/>
    <mergeCell ref="D1837:E1837"/>
    <mergeCell ref="A1839:E1839"/>
    <mergeCell ref="A1840:B1840"/>
    <mergeCell ref="C1840:C1841"/>
    <mergeCell ref="A1841:B1841"/>
    <mergeCell ref="A1842:E1842"/>
    <mergeCell ref="A1818:C1818"/>
    <mergeCell ref="D1818:E1818"/>
    <mergeCell ref="A1820:E1820"/>
    <mergeCell ref="A1821:B1821"/>
    <mergeCell ref="C1821:C1822"/>
    <mergeCell ref="A1822:B1822"/>
    <mergeCell ref="A1823:E1823"/>
    <mergeCell ref="A1780:C1780"/>
    <mergeCell ref="D1780:E1780"/>
    <mergeCell ref="A1782:E1782"/>
    <mergeCell ref="A1783:B1783"/>
    <mergeCell ref="C1783:C1784"/>
    <mergeCell ref="A1784:B1784"/>
    <mergeCell ref="A1785:E1785"/>
    <mergeCell ref="A1856:C1856"/>
    <mergeCell ref="D1856:E1856"/>
    <mergeCell ref="A1858:E1858"/>
    <mergeCell ref="A1766:E1766"/>
    <mergeCell ref="A1723:C1723"/>
    <mergeCell ref="D1723:E1723"/>
    <mergeCell ref="A1725:E1725"/>
    <mergeCell ref="A1726:B1726"/>
    <mergeCell ref="C1726:C1727"/>
    <mergeCell ref="A1727:B1727"/>
    <mergeCell ref="A1728:E1728"/>
    <mergeCell ref="A1742:C1742"/>
    <mergeCell ref="D1742:E1742"/>
    <mergeCell ref="A1799:C1799"/>
    <mergeCell ref="D1799:E1799"/>
    <mergeCell ref="A1801:E1801"/>
    <mergeCell ref="A1802:B1802"/>
    <mergeCell ref="C1802:C1803"/>
    <mergeCell ref="A1803:B1803"/>
    <mergeCell ref="A1804:E1804"/>
    <mergeCell ref="A1709:E1709"/>
    <mergeCell ref="C1669:C1670"/>
    <mergeCell ref="A1670:B1670"/>
    <mergeCell ref="A1671:E1671"/>
    <mergeCell ref="A1685:C1685"/>
    <mergeCell ref="D1685:E1685"/>
    <mergeCell ref="A1744:E1744"/>
    <mergeCell ref="A1745:B1745"/>
    <mergeCell ref="C1745:C1746"/>
    <mergeCell ref="A1746:B1746"/>
    <mergeCell ref="A1747:E1747"/>
    <mergeCell ref="A1761:C1761"/>
    <mergeCell ref="D1761:E1761"/>
    <mergeCell ref="A1763:E1763"/>
    <mergeCell ref="A1764:B1764"/>
    <mergeCell ref="C1764:C1765"/>
    <mergeCell ref="A1765:B1765"/>
    <mergeCell ref="A1669:B1669"/>
    <mergeCell ref="A1571:C1571"/>
    <mergeCell ref="D1571:E1571"/>
    <mergeCell ref="A1573:E1573"/>
    <mergeCell ref="A1574:B1574"/>
    <mergeCell ref="C1574:C1575"/>
    <mergeCell ref="A1575:B1575"/>
    <mergeCell ref="A1687:E1687"/>
    <mergeCell ref="A1706:E1706"/>
    <mergeCell ref="A1688:B1688"/>
    <mergeCell ref="C1688:C1689"/>
    <mergeCell ref="A1689:B1689"/>
    <mergeCell ref="A1690:E1690"/>
    <mergeCell ref="A1704:C1704"/>
    <mergeCell ref="D1704:E1704"/>
    <mergeCell ref="A1707:B1707"/>
    <mergeCell ref="C1707:C1708"/>
    <mergeCell ref="A1708:B1708"/>
    <mergeCell ref="A1666:C1666"/>
    <mergeCell ref="D1666:E1666"/>
    <mergeCell ref="A1668:E1668"/>
    <mergeCell ref="A1406:E1406"/>
    <mergeCell ref="A1420:C1420"/>
    <mergeCell ref="D1420:E1420"/>
    <mergeCell ref="A1422:E1422"/>
    <mergeCell ref="A1423:B1423"/>
    <mergeCell ref="C1423:C1424"/>
    <mergeCell ref="A1424:B1424"/>
    <mergeCell ref="A1425:E1425"/>
    <mergeCell ref="A1439:C1439"/>
    <mergeCell ref="D1439:E1439"/>
    <mergeCell ref="A1383:E1383"/>
    <mergeCell ref="A1384:B1384"/>
    <mergeCell ref="C1384:C1385"/>
    <mergeCell ref="A1385:B1385"/>
    <mergeCell ref="A1386:E1386"/>
    <mergeCell ref="A1401:C1401"/>
    <mergeCell ref="D1401:E1401"/>
    <mergeCell ref="A1403:E1403"/>
    <mergeCell ref="A1404:B1404"/>
    <mergeCell ref="C1404:C1405"/>
    <mergeCell ref="A1405:B1405"/>
    <mergeCell ref="A1348:E1348"/>
    <mergeCell ref="A1362:C1362"/>
    <mergeCell ref="D1362:E1362"/>
    <mergeCell ref="A1364:E1364"/>
    <mergeCell ref="A1365:B1365"/>
    <mergeCell ref="C1365:C1366"/>
    <mergeCell ref="A1366:B1366"/>
    <mergeCell ref="A1367:E1367"/>
    <mergeCell ref="A1381:C1381"/>
    <mergeCell ref="D1381:E1381"/>
    <mergeCell ref="A1326:E1326"/>
    <mergeCell ref="A1327:B1327"/>
    <mergeCell ref="C1327:C1328"/>
    <mergeCell ref="A1328:B1328"/>
    <mergeCell ref="A1329:E1329"/>
    <mergeCell ref="A1343:C1343"/>
    <mergeCell ref="D1343:E1343"/>
    <mergeCell ref="A1345:E1345"/>
    <mergeCell ref="A1346:B1346"/>
    <mergeCell ref="C1346:C1347"/>
    <mergeCell ref="A1347:B1347"/>
    <mergeCell ref="A1304:C1304"/>
    <mergeCell ref="D1304:E1304"/>
    <mergeCell ref="A1306:E1306"/>
    <mergeCell ref="A1307:B1307"/>
    <mergeCell ref="C1307:C1308"/>
    <mergeCell ref="A1308:B1308"/>
    <mergeCell ref="A1309:E1309"/>
    <mergeCell ref="A1324:C1324"/>
    <mergeCell ref="D1324:E1324"/>
    <mergeCell ref="A1269:E1269"/>
    <mergeCell ref="A1285:C1285"/>
    <mergeCell ref="D1285:E1285"/>
    <mergeCell ref="A1287:E1287"/>
    <mergeCell ref="A1288:B1288"/>
    <mergeCell ref="C1288:C1289"/>
    <mergeCell ref="A1289:B1289"/>
    <mergeCell ref="A1290:E1290"/>
    <mergeCell ref="A1182:C1182"/>
    <mergeCell ref="D1182:E1182"/>
    <mergeCell ref="A1184:E1184"/>
    <mergeCell ref="A1248:B1248"/>
    <mergeCell ref="C1248:C1249"/>
    <mergeCell ref="A1249:B1249"/>
    <mergeCell ref="A1250:E1250"/>
    <mergeCell ref="A1264:C1264"/>
    <mergeCell ref="D1264:E1264"/>
    <mergeCell ref="A1266:E1266"/>
    <mergeCell ref="A1267:B1267"/>
    <mergeCell ref="C1267:C1268"/>
    <mergeCell ref="A1268:B1268"/>
    <mergeCell ref="A1245:C1245"/>
    <mergeCell ref="D1245:E1245"/>
    <mergeCell ref="A1227:E1227"/>
    <mergeCell ref="A1228:B1228"/>
    <mergeCell ref="C1228:C1229"/>
    <mergeCell ref="A1229:B1229"/>
    <mergeCell ref="A1230:E1230"/>
    <mergeCell ref="A1247:E1247"/>
    <mergeCell ref="A1:E1"/>
    <mergeCell ref="A2:B2"/>
    <mergeCell ref="C2:C3"/>
    <mergeCell ref="A3:B3"/>
    <mergeCell ref="A4:E4"/>
    <mergeCell ref="A5:E5"/>
    <mergeCell ref="A726:E726"/>
    <mergeCell ref="A727:B727"/>
    <mergeCell ref="C727:C728"/>
    <mergeCell ref="A728:B728"/>
    <mergeCell ref="A659:E659"/>
    <mergeCell ref="A660:B660"/>
    <mergeCell ref="C660:C661"/>
    <mergeCell ref="A661:B661"/>
    <mergeCell ref="A662:E662"/>
    <mergeCell ref="A663:E663"/>
    <mergeCell ref="A676:C676"/>
    <mergeCell ref="D676:E676"/>
    <mergeCell ref="A581:E581"/>
    <mergeCell ref="A582:B582"/>
    <mergeCell ref="C582:C583"/>
    <mergeCell ref="A583:B583"/>
    <mergeCell ref="A584:E584"/>
    <mergeCell ref="A585:E585"/>
    <mergeCell ref="A27:E27"/>
    <mergeCell ref="A28:E28"/>
    <mergeCell ref="A42:C42"/>
    <mergeCell ref="D42:E42"/>
    <mergeCell ref="A24:E24"/>
    <mergeCell ref="A25:B25"/>
    <mergeCell ref="C25:C26"/>
    <mergeCell ref="A26:B26"/>
    <mergeCell ref="A22:C22"/>
    <mergeCell ref="D22:E22"/>
    <mergeCell ref="A62:C62"/>
    <mergeCell ref="D62:E62"/>
    <mergeCell ref="A64:E64"/>
    <mergeCell ref="A65:B65"/>
    <mergeCell ref="C65:C66"/>
    <mergeCell ref="A66:B66"/>
    <mergeCell ref="A44:E44"/>
    <mergeCell ref="A45:B45"/>
    <mergeCell ref="C45:C46"/>
    <mergeCell ref="A46:B46"/>
    <mergeCell ref="A47:E47"/>
    <mergeCell ref="A48:E48"/>
    <mergeCell ref="A87:E87"/>
    <mergeCell ref="A88:E88"/>
    <mergeCell ref="A102:C102"/>
    <mergeCell ref="D102:E102"/>
    <mergeCell ref="A104:E104"/>
    <mergeCell ref="A105:B105"/>
    <mergeCell ref="C105:C106"/>
    <mergeCell ref="A106:B106"/>
    <mergeCell ref="A67:E67"/>
    <mergeCell ref="A68:E68"/>
    <mergeCell ref="A82:C82"/>
    <mergeCell ref="D82:E82"/>
    <mergeCell ref="A84:E84"/>
    <mergeCell ref="A85:B85"/>
    <mergeCell ref="C85:C86"/>
    <mergeCell ref="A86:B86"/>
    <mergeCell ref="A128:E128"/>
    <mergeCell ref="A129:E129"/>
    <mergeCell ref="A144:C144"/>
    <mergeCell ref="D144:E144"/>
    <mergeCell ref="A146:E146"/>
    <mergeCell ref="A147:B147"/>
    <mergeCell ref="C147:C148"/>
    <mergeCell ref="A148:B148"/>
    <mergeCell ref="A107:E107"/>
    <mergeCell ref="A108:E108"/>
    <mergeCell ref="A123:C123"/>
    <mergeCell ref="D123:E123"/>
    <mergeCell ref="A125:E125"/>
    <mergeCell ref="A126:B126"/>
    <mergeCell ref="C126:C127"/>
    <mergeCell ref="A127:B127"/>
    <mergeCell ref="A170:E170"/>
    <mergeCell ref="A171:E171"/>
    <mergeCell ref="A186:C186"/>
    <mergeCell ref="D186:E186"/>
    <mergeCell ref="A188:E188"/>
    <mergeCell ref="A189:B189"/>
    <mergeCell ref="C189:C190"/>
    <mergeCell ref="A190:B190"/>
    <mergeCell ref="A149:E149"/>
    <mergeCell ref="A150:E150"/>
    <mergeCell ref="A165:C165"/>
    <mergeCell ref="D165:E165"/>
    <mergeCell ref="A167:E167"/>
    <mergeCell ref="A168:B168"/>
    <mergeCell ref="C168:C169"/>
    <mergeCell ref="A169:B169"/>
    <mergeCell ref="A212:E212"/>
    <mergeCell ref="A213:E213"/>
    <mergeCell ref="A227:C227"/>
    <mergeCell ref="D227:E227"/>
    <mergeCell ref="A229:E229"/>
    <mergeCell ref="A230:B230"/>
    <mergeCell ref="C230:C231"/>
    <mergeCell ref="A231:B231"/>
    <mergeCell ref="A191:E191"/>
    <mergeCell ref="A192:E192"/>
    <mergeCell ref="A207:C207"/>
    <mergeCell ref="D207:E207"/>
    <mergeCell ref="A209:E209"/>
    <mergeCell ref="A210:B210"/>
    <mergeCell ref="C210:C211"/>
    <mergeCell ref="A211:B211"/>
    <mergeCell ref="A253:E253"/>
    <mergeCell ref="A254:E254"/>
    <mergeCell ref="A272:C272"/>
    <mergeCell ref="D272:E272"/>
    <mergeCell ref="A274:E274"/>
    <mergeCell ref="A275:B275"/>
    <mergeCell ref="C275:C276"/>
    <mergeCell ref="A276:B276"/>
    <mergeCell ref="A232:E232"/>
    <mergeCell ref="A233:E233"/>
    <mergeCell ref="A248:C248"/>
    <mergeCell ref="D248:E248"/>
    <mergeCell ref="A250:E250"/>
    <mergeCell ref="A251:B251"/>
    <mergeCell ref="C251:C252"/>
    <mergeCell ref="A252:B252"/>
    <mergeCell ref="A301:E301"/>
    <mergeCell ref="A302:E302"/>
    <mergeCell ref="A320:C320"/>
    <mergeCell ref="D320:E320"/>
    <mergeCell ref="A322:E322"/>
    <mergeCell ref="A323:B323"/>
    <mergeCell ref="C323:C324"/>
    <mergeCell ref="A324:B324"/>
    <mergeCell ref="A277:E277"/>
    <mergeCell ref="A278:E278"/>
    <mergeCell ref="A296:C296"/>
    <mergeCell ref="D296:E296"/>
    <mergeCell ref="A298:E298"/>
    <mergeCell ref="A299:B299"/>
    <mergeCell ref="C299:C300"/>
    <mergeCell ref="A300:B300"/>
    <mergeCell ref="A349:E349"/>
    <mergeCell ref="A350:E350"/>
    <mergeCell ref="A364:C364"/>
    <mergeCell ref="D364:E364"/>
    <mergeCell ref="A366:E366"/>
    <mergeCell ref="A367:B367"/>
    <mergeCell ref="C367:C368"/>
    <mergeCell ref="A368:B368"/>
    <mergeCell ref="A325:E325"/>
    <mergeCell ref="A326:E326"/>
    <mergeCell ref="A344:C344"/>
    <mergeCell ref="D344:E344"/>
    <mergeCell ref="A346:E346"/>
    <mergeCell ref="A347:B347"/>
    <mergeCell ref="C347:C348"/>
    <mergeCell ref="A348:B348"/>
    <mergeCell ref="A394:E394"/>
    <mergeCell ref="A395:E395"/>
    <mergeCell ref="A413:C413"/>
    <mergeCell ref="D413:E413"/>
    <mergeCell ref="A415:E415"/>
    <mergeCell ref="A416:B416"/>
    <mergeCell ref="C416:C417"/>
    <mergeCell ref="A417:B417"/>
    <mergeCell ref="A369:E369"/>
    <mergeCell ref="A370:E370"/>
    <mergeCell ref="A389:C389"/>
    <mergeCell ref="D389:E389"/>
    <mergeCell ref="A391:E391"/>
    <mergeCell ref="A392:B392"/>
    <mergeCell ref="C392:C393"/>
    <mergeCell ref="A393:B393"/>
    <mergeCell ref="A438:E438"/>
    <mergeCell ref="A439:E439"/>
    <mergeCell ref="A453:C453"/>
    <mergeCell ref="D453:E453"/>
    <mergeCell ref="A455:E455"/>
    <mergeCell ref="A456:B456"/>
    <mergeCell ref="C456:C457"/>
    <mergeCell ref="A457:B457"/>
    <mergeCell ref="A418:E418"/>
    <mergeCell ref="A419:E419"/>
    <mergeCell ref="A433:C433"/>
    <mergeCell ref="D433:E433"/>
    <mergeCell ref="A435:E435"/>
    <mergeCell ref="A436:B436"/>
    <mergeCell ref="C436:C437"/>
    <mergeCell ref="A437:B437"/>
    <mergeCell ref="A479:E479"/>
    <mergeCell ref="A480:E480"/>
    <mergeCell ref="A495:C495"/>
    <mergeCell ref="D495:E495"/>
    <mergeCell ref="A497:E497"/>
    <mergeCell ref="A498:B498"/>
    <mergeCell ref="C498:C499"/>
    <mergeCell ref="A499:B499"/>
    <mergeCell ref="A458:E458"/>
    <mergeCell ref="A459:E459"/>
    <mergeCell ref="A474:C474"/>
    <mergeCell ref="D474:E474"/>
    <mergeCell ref="A476:E476"/>
    <mergeCell ref="A477:B477"/>
    <mergeCell ref="C477:C478"/>
    <mergeCell ref="A478:B478"/>
    <mergeCell ref="A520:E520"/>
    <mergeCell ref="A521:E521"/>
    <mergeCell ref="A536:C536"/>
    <mergeCell ref="D536:E536"/>
    <mergeCell ref="A538:E538"/>
    <mergeCell ref="A539:B539"/>
    <mergeCell ref="C539:C540"/>
    <mergeCell ref="A540:B540"/>
    <mergeCell ref="A500:E500"/>
    <mergeCell ref="A501:E501"/>
    <mergeCell ref="A515:C515"/>
    <mergeCell ref="D515:E515"/>
    <mergeCell ref="A517:E517"/>
    <mergeCell ref="A518:B518"/>
    <mergeCell ref="C518:C519"/>
    <mergeCell ref="A519:B519"/>
    <mergeCell ref="A563:E563"/>
    <mergeCell ref="A564:E564"/>
    <mergeCell ref="A579:C579"/>
    <mergeCell ref="D579:E579"/>
    <mergeCell ref="A602:E602"/>
    <mergeCell ref="A603:B603"/>
    <mergeCell ref="C603:C604"/>
    <mergeCell ref="A604:B604"/>
    <mergeCell ref="A541:E541"/>
    <mergeCell ref="A542:E542"/>
    <mergeCell ref="A558:C558"/>
    <mergeCell ref="D558:E558"/>
    <mergeCell ref="A560:E560"/>
    <mergeCell ref="A561:B561"/>
    <mergeCell ref="C561:C562"/>
    <mergeCell ref="A562:B562"/>
    <mergeCell ref="A600:C600"/>
    <mergeCell ref="D600:E600"/>
    <mergeCell ref="A624:E624"/>
    <mergeCell ref="A625:E625"/>
    <mergeCell ref="A638:C638"/>
    <mergeCell ref="D638:E638"/>
    <mergeCell ref="A640:E640"/>
    <mergeCell ref="A641:B641"/>
    <mergeCell ref="C641:C642"/>
    <mergeCell ref="A642:B642"/>
    <mergeCell ref="A605:E605"/>
    <mergeCell ref="A606:E606"/>
    <mergeCell ref="A619:C619"/>
    <mergeCell ref="D619:E619"/>
    <mergeCell ref="A621:E621"/>
    <mergeCell ref="A622:B622"/>
    <mergeCell ref="C622:C623"/>
    <mergeCell ref="A623:B623"/>
    <mergeCell ref="A681:E681"/>
    <mergeCell ref="A682:E682"/>
    <mergeCell ref="A696:C696"/>
    <mergeCell ref="D696:E696"/>
    <mergeCell ref="A698:E698"/>
    <mergeCell ref="A699:B699"/>
    <mergeCell ref="C699:C700"/>
    <mergeCell ref="A700:B700"/>
    <mergeCell ref="A643:E643"/>
    <mergeCell ref="A644:E644"/>
    <mergeCell ref="A657:C657"/>
    <mergeCell ref="D657:E657"/>
    <mergeCell ref="A678:E678"/>
    <mergeCell ref="A679:B679"/>
    <mergeCell ref="C679:C680"/>
    <mergeCell ref="A680:B680"/>
    <mergeCell ref="A748:E748"/>
    <mergeCell ref="A749:E749"/>
    <mergeCell ref="A762:C762"/>
    <mergeCell ref="D762:E762"/>
    <mergeCell ref="A764:E764"/>
    <mergeCell ref="A765:B765"/>
    <mergeCell ref="C765:C766"/>
    <mergeCell ref="A766:B766"/>
    <mergeCell ref="A701:E701"/>
    <mergeCell ref="A702:E702"/>
    <mergeCell ref="A724:C724"/>
    <mergeCell ref="D724:E724"/>
    <mergeCell ref="A745:E745"/>
    <mergeCell ref="A746:B746"/>
    <mergeCell ref="C746:C747"/>
    <mergeCell ref="A747:B747"/>
    <mergeCell ref="A729:E729"/>
    <mergeCell ref="A730:E730"/>
    <mergeCell ref="A743:C743"/>
    <mergeCell ref="D743:E743"/>
    <mergeCell ref="A788:E788"/>
    <mergeCell ref="A789:E789"/>
    <mergeCell ref="A805:C805"/>
    <mergeCell ref="D805:E805"/>
    <mergeCell ref="A807:E807"/>
    <mergeCell ref="A808:B808"/>
    <mergeCell ref="C808:C809"/>
    <mergeCell ref="A809:B809"/>
    <mergeCell ref="A767:E767"/>
    <mergeCell ref="A768:E768"/>
    <mergeCell ref="A783:C783"/>
    <mergeCell ref="D783:E783"/>
    <mergeCell ref="A785:E785"/>
    <mergeCell ref="A786:B786"/>
    <mergeCell ref="C786:C787"/>
    <mergeCell ref="A787:B787"/>
    <mergeCell ref="A831:E831"/>
    <mergeCell ref="A832:E832"/>
    <mergeCell ref="A847:C847"/>
    <mergeCell ref="D847:E847"/>
    <mergeCell ref="A849:E849"/>
    <mergeCell ref="A850:B850"/>
    <mergeCell ref="C850:C851"/>
    <mergeCell ref="A851:B851"/>
    <mergeCell ref="A810:E810"/>
    <mergeCell ref="A811:E811"/>
    <mergeCell ref="A826:C826"/>
    <mergeCell ref="D826:E826"/>
    <mergeCell ref="A828:E828"/>
    <mergeCell ref="A829:B829"/>
    <mergeCell ref="C829:C830"/>
    <mergeCell ref="A830:B830"/>
    <mergeCell ref="A873:E873"/>
    <mergeCell ref="A874:E874"/>
    <mergeCell ref="A889:C889"/>
    <mergeCell ref="D889:E889"/>
    <mergeCell ref="A891:E891"/>
    <mergeCell ref="A892:B892"/>
    <mergeCell ref="C892:C893"/>
    <mergeCell ref="A893:B893"/>
    <mergeCell ref="A852:E852"/>
    <mergeCell ref="A853:E853"/>
    <mergeCell ref="A868:C868"/>
    <mergeCell ref="D868:E868"/>
    <mergeCell ref="A870:E870"/>
    <mergeCell ref="A871:B871"/>
    <mergeCell ref="C871:C872"/>
    <mergeCell ref="A872:B872"/>
    <mergeCell ref="A915:E915"/>
    <mergeCell ref="A916:E916"/>
    <mergeCell ref="A931:C931"/>
    <mergeCell ref="D931:E931"/>
    <mergeCell ref="A933:E933"/>
    <mergeCell ref="A934:B934"/>
    <mergeCell ref="C934:C935"/>
    <mergeCell ref="A935:B935"/>
    <mergeCell ref="A894:E894"/>
    <mergeCell ref="A895:E895"/>
    <mergeCell ref="A910:C910"/>
    <mergeCell ref="D910:E910"/>
    <mergeCell ref="A912:E912"/>
    <mergeCell ref="A913:B913"/>
    <mergeCell ref="C913:C914"/>
    <mergeCell ref="A914:B914"/>
    <mergeCell ref="A957:E957"/>
    <mergeCell ref="A958:E958"/>
    <mergeCell ref="A973:C973"/>
    <mergeCell ref="D973:E973"/>
    <mergeCell ref="A975:E975"/>
    <mergeCell ref="A976:B976"/>
    <mergeCell ref="C976:C977"/>
    <mergeCell ref="A977:B977"/>
    <mergeCell ref="A936:E936"/>
    <mergeCell ref="A937:E937"/>
    <mergeCell ref="A952:C952"/>
    <mergeCell ref="D952:E952"/>
    <mergeCell ref="A954:E954"/>
    <mergeCell ref="A955:B955"/>
    <mergeCell ref="C955:C956"/>
    <mergeCell ref="A956:B956"/>
    <mergeCell ref="A999:E999"/>
    <mergeCell ref="A1000:E1000"/>
    <mergeCell ref="A1015:C1015"/>
    <mergeCell ref="D1015:E1015"/>
    <mergeCell ref="A1017:E1017"/>
    <mergeCell ref="A1018:B1018"/>
    <mergeCell ref="C1018:C1019"/>
    <mergeCell ref="A1019:B1019"/>
    <mergeCell ref="A978:E978"/>
    <mergeCell ref="A979:E979"/>
    <mergeCell ref="A994:C994"/>
    <mergeCell ref="D994:E994"/>
    <mergeCell ref="A996:E996"/>
    <mergeCell ref="A997:B997"/>
    <mergeCell ref="C997:C998"/>
    <mergeCell ref="A998:B998"/>
    <mergeCell ref="A1041:E1041"/>
    <mergeCell ref="A1042:E1042"/>
    <mergeCell ref="A1057:C1057"/>
    <mergeCell ref="D1057:E1057"/>
    <mergeCell ref="A1059:E1059"/>
    <mergeCell ref="A1060:B1060"/>
    <mergeCell ref="C1060:C1061"/>
    <mergeCell ref="A1061:B1061"/>
    <mergeCell ref="A1020:E1020"/>
    <mergeCell ref="A1021:E1021"/>
    <mergeCell ref="A1036:C1036"/>
    <mergeCell ref="D1036:E1036"/>
    <mergeCell ref="A1038:E1038"/>
    <mergeCell ref="A1039:B1039"/>
    <mergeCell ref="C1039:C1040"/>
    <mergeCell ref="A1040:B1040"/>
    <mergeCell ref="A1083:E1083"/>
    <mergeCell ref="A1084:E1084"/>
    <mergeCell ref="A1099:C1099"/>
    <mergeCell ref="D1099:E1099"/>
    <mergeCell ref="A1101:E1101"/>
    <mergeCell ref="A1102:B1102"/>
    <mergeCell ref="C1102:C1103"/>
    <mergeCell ref="A1103:B1103"/>
    <mergeCell ref="A1062:E1062"/>
    <mergeCell ref="A1063:E1063"/>
    <mergeCell ref="A1078:C1078"/>
    <mergeCell ref="D1078:E1078"/>
    <mergeCell ref="A1080:E1080"/>
    <mergeCell ref="A1081:B1081"/>
    <mergeCell ref="C1081:C1082"/>
    <mergeCell ref="A1082:B1082"/>
    <mergeCell ref="A1125:E1125"/>
    <mergeCell ref="A1126:E1126"/>
    <mergeCell ref="A1141:C1141"/>
    <mergeCell ref="D1141:E1141"/>
    <mergeCell ref="A1104:E1104"/>
    <mergeCell ref="A1105:E1105"/>
    <mergeCell ref="A1120:C1120"/>
    <mergeCell ref="D1120:E1120"/>
    <mergeCell ref="A1122:E1122"/>
    <mergeCell ref="A1123:B1123"/>
    <mergeCell ref="C1123:C1124"/>
    <mergeCell ref="A1124:B1124"/>
    <mergeCell ref="A1441:E1441"/>
    <mergeCell ref="A1442:B1442"/>
    <mergeCell ref="C1442:C1443"/>
    <mergeCell ref="A1443:B1443"/>
    <mergeCell ref="A1444:E1444"/>
    <mergeCell ref="A1458:C1458"/>
    <mergeCell ref="D1458:E1458"/>
    <mergeCell ref="A1143:E1143"/>
    <mergeCell ref="A1144:B1144"/>
    <mergeCell ref="C1144:C1145"/>
    <mergeCell ref="A1145:B1145"/>
    <mergeCell ref="A1146:E1146"/>
    <mergeCell ref="A1161:C1161"/>
    <mergeCell ref="D1161:E1161"/>
    <mergeCell ref="A1211:E1211"/>
    <mergeCell ref="A1225:C1225"/>
    <mergeCell ref="D1225:E1225"/>
    <mergeCell ref="A1185:B1185"/>
    <mergeCell ref="C1185:C1186"/>
    <mergeCell ref="A1186:B1186"/>
    <mergeCell ref="A1187:E1187"/>
    <mergeCell ref="A1206:C1206"/>
    <mergeCell ref="D1206:E1206"/>
    <mergeCell ref="A1208:E1208"/>
    <mergeCell ref="A1209:B1209"/>
    <mergeCell ref="C1209:C1210"/>
    <mergeCell ref="A1210:B1210"/>
    <mergeCell ref="A1163:E1163"/>
    <mergeCell ref="A1164:B1164"/>
    <mergeCell ref="C1164:C1165"/>
    <mergeCell ref="A1165:B1165"/>
    <mergeCell ref="A1166:E1166"/>
    <mergeCell ref="A1460:E1460"/>
    <mergeCell ref="A1461:B1461"/>
    <mergeCell ref="C1461:C1462"/>
    <mergeCell ref="A1462:B1462"/>
    <mergeCell ref="A1498:E1498"/>
    <mergeCell ref="A1499:B1499"/>
    <mergeCell ref="C1499:C1500"/>
    <mergeCell ref="A1500:B1500"/>
    <mergeCell ref="A1501:E1501"/>
    <mergeCell ref="A1515:C1515"/>
    <mergeCell ref="D1515:E1515"/>
    <mergeCell ref="A1517:B1517"/>
    <mergeCell ref="A1463:E1463"/>
    <mergeCell ref="A1477:C1477"/>
    <mergeCell ref="D1477:E1477"/>
    <mergeCell ref="A1479:E1479"/>
    <mergeCell ref="A1480:B1480"/>
    <mergeCell ref="C1480:C1481"/>
    <mergeCell ref="A1481:B1481"/>
    <mergeCell ref="A1482:E1482"/>
    <mergeCell ref="A1496:C1496"/>
    <mergeCell ref="D1496:E1496"/>
    <mergeCell ref="A1535:E1535"/>
    <mergeCell ref="A1536:B1536"/>
    <mergeCell ref="C1536:C1537"/>
    <mergeCell ref="A1537:B1537"/>
    <mergeCell ref="A1538:E1538"/>
    <mergeCell ref="A1552:C1552"/>
    <mergeCell ref="D1552:E1552"/>
    <mergeCell ref="A1516:E1516"/>
    <mergeCell ref="C1517:C1518"/>
    <mergeCell ref="A1518:B1518"/>
    <mergeCell ref="A1519:E1519"/>
    <mergeCell ref="A1533:C1533"/>
    <mergeCell ref="D1533:E1533"/>
    <mergeCell ref="A1975:E1975"/>
    <mergeCell ref="A1976:B1976"/>
    <mergeCell ref="C1976:C1977"/>
    <mergeCell ref="A1977:B1977"/>
    <mergeCell ref="A1576:E1576"/>
    <mergeCell ref="A1590:C1590"/>
    <mergeCell ref="D1590:E1590"/>
    <mergeCell ref="A1592:E1592"/>
    <mergeCell ref="A1593:B1593"/>
    <mergeCell ref="C1593:C1594"/>
    <mergeCell ref="A1594:B1594"/>
    <mergeCell ref="A1595:E1595"/>
    <mergeCell ref="A1609:C1609"/>
    <mergeCell ref="D1609:E1609"/>
    <mergeCell ref="A1554:E1554"/>
    <mergeCell ref="A1555:B1555"/>
    <mergeCell ref="C1555:C1556"/>
    <mergeCell ref="A1556:B1556"/>
    <mergeCell ref="A1557:E1557"/>
  </mergeCells>
  <pageMargins left="0.70866141732283472" right="0.70866141732283472" top="0.74803149606299213" bottom="0.74803149606299213" header="0.31496062992125984" footer="0.31496062992125984"/>
  <pageSetup scale="82" fitToHeight="0" orientation="portrait" horizontalDpi="4294967293"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Frecuencia-Probabilidad</vt:lpstr>
      <vt:lpstr>Tabla impacto severidad</vt:lpstr>
      <vt:lpstr>Análisis</vt:lpstr>
      <vt:lpstr>PPTO 1</vt:lpstr>
      <vt:lpstr>APU´S</vt:lpstr>
      <vt:lpstr>'PPTO 1'!Área_de_impresión</vt:lpstr>
      <vt:lpstr>'PPTO 1'!Títulos_a_imprimir</vt:lpstr>
    </vt:vector>
  </TitlesOfParts>
  <Company>Servicios NAcional de Chocolates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Sumario</dc:creator>
  <cp:lastModifiedBy>USUARIO</cp:lastModifiedBy>
  <cp:lastPrinted>2022-04-14T15:48:37Z</cp:lastPrinted>
  <dcterms:created xsi:type="dcterms:W3CDTF">2010-04-15T20:48:06Z</dcterms:created>
  <dcterms:modified xsi:type="dcterms:W3CDTF">2022-05-17T16:35:12Z</dcterms:modified>
</cp:coreProperties>
</file>