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ueva carpeta\disco d\copia contabilidad febrero 28 de 2017\disco d\disco c\contabilidad\PRESUPUESTO 2020\"/>
    </mc:Choice>
  </mc:AlternateContent>
  <bookViews>
    <workbookView xWindow="0" yWindow="0" windowWidth="28800" windowHeight="11835"/>
  </bookViews>
  <sheets>
    <sheet name="DICIEMBRE" sheetId="1" r:id="rId1"/>
  </sheets>
  <externalReferences>
    <externalReference r:id="rId2"/>
    <externalReference r:id="rId3"/>
  </externalReferences>
  <definedNames>
    <definedName name="Adiciones_y_modificaciones_gastos_abr">[1]ABRIL!$AL$17:$AM$19,[1]ABRIL!$AL$21:$AM$33,[1]ABRIL!$AL$36:$AM$41,[1]ABRIL!$AL$45:$AM$48,[1]ABRIL!$AL$50:$AM$55,[1]ABRIL!$AL$59:$AM$61,[1]ABRIL!$AL$66:$AM$68,[1]ABRIL!$AL$70:$AM$81,[1]ABRIL!$AL$84:$AM$88,[1]ABRIL!$AL$92:$AM$95,[1]ABRIL!$AL$97:$AM$102,[1]ABRIL!$AL$106:$AM$108,[1]ABRIL!$AL$115:$AM$121,[1]ABRIL!$AL$124:$AM$139,[1]ABRIL!$AL$142:$AM$143,[1]ABRIL!$AL$148:$AM$148,[1]ABRIL!$AL$150:$AM$153,[1]ABRIL!$AL$156:$AM$157,[1]ABRIL!$AL$158:$AM$168,[1]ABRIL!$AL$173:$AM$174,[1]ABRIL!$AL$177:$AM$183,[1]ABRIL!$AL$186:$AM$187,[1]ABRIL!$AL$188:$AM$191,[1]ABRIL!$AL$198:$AM$204,[1]ABRIL!$AL$206:$AM$207,[1]ABRIL!$AL$212:$AM$218,[1]ABRIL!$AL$223:$AM$225,[1]ABRIL!$AL$228:$AM$230,[1]ABRIL!$AL$236:$AM$241,[1]ABRIL!$AL$244:$AM$256</definedName>
    <definedName name="Adiciones_y_modificaciones_gastos_ago">[1]AGOSTO!$AL$17:$AM$19,[1]AGOSTO!$AL$21:$AM$33,[1]AGOSTO!$AL$36:$AM$41,[1]AGOSTO!$AL$45:$AM$48,[1]AGOSTO!$AL$50:$AM$55,[1]AGOSTO!$AL$59:$AM$61,[1]AGOSTO!$AL$66:$AM$68,[1]AGOSTO!$AL$70:$AM$81,[1]AGOSTO!$AL$84:$AM$88,[1]AGOSTO!$AL$92:$AM$95,[1]AGOSTO!$AL$97:$AM$102,[1]AGOSTO!$AL$106:$AM$108,[1]AGOSTO!$AL$115:$AM$121,[1]AGOSTO!$AL$124:$AM$139,[1]AGOSTO!$AL$142:$AM$143,[1]AGOSTO!$AL$148:$AM$148,[1]AGOSTO!$AL$150:$AM$153,[1]AGOSTO!$AL$156:$AM$157,[1]AGOSTO!$AL$158:$AM$168,[1]AGOSTO!$AL$173:$AM$174,[1]AGOSTO!$AL$177:$AM$183,[1]AGOSTO!$AL$186:$AM$187,[1]AGOSTO!$AL$188:$AM$191,[1]AGOSTO!$AL$198:$AM$204,[1]AGOSTO!$AL$206:$AM$207,[1]AGOSTO!$AL$212:$AM$218,[1]AGOSTO!$AL$223:$AM$225,[1]AGOSTO!$AL$228:$AM$230,[1]AGOSTO!$AL$236:$AM$241,[1]AGOSTO!$AL$244:$AM$256</definedName>
    <definedName name="Adiciones_y_modificaciones_gastos_dic">DICIEMBRE!$AL$17:$AM$19,DICIEMBRE!$AL$21:$AM$33,DICIEMBRE!$AL$36:$AM$41,DICIEMBRE!$AL$45:$AM$48,DICIEMBRE!$AL$50:$AM$55,DICIEMBRE!$AL$59:$AM$61,DICIEMBRE!$AL$66:$AM$68,DICIEMBRE!$AL$70:$AM$81,DICIEMBRE!$AL$84:$AM$88,DICIEMBRE!$AL$92:$AM$95,DICIEMBRE!$AL$97:$AM$102,DICIEMBRE!$AL$106:$AM$108,DICIEMBRE!$AL$115:$AM$121,DICIEMBRE!$AL$124:$AM$139,DICIEMBRE!$AL$142:$AM$143,DICIEMBRE!$AL$148:$AM$148,DICIEMBRE!$AL$150:$AM$153,DICIEMBRE!$AL$156:$AM$157,DICIEMBRE!$AL$158:$AM$168,DICIEMBRE!$AL$173:$AM$174,DICIEMBRE!$AL$177:$AM$183,DICIEMBRE!$AL$186:$AM$187,DICIEMBRE!$AL$188:$AM$191,DICIEMBRE!$AL$198:$AM$204,DICIEMBRE!$AL$206:$AM$207,DICIEMBRE!$AL$212:$AM$218,DICIEMBRE!$AL$223:$AM$225,DICIEMBRE!$AL$228:$AM$230,DICIEMBRE!$AL$236:$AM$241,DICIEMBRE!$AL$244:$AM$256</definedName>
    <definedName name="Adiciones_y_modificaciones_gastos_ene">[1]ENERO!$AL$17:$AM$19,[1]ENERO!$AL$21:$AM$33,[1]ENERO!$AL$36:$AM$41,[1]ENERO!$AL$45:$AM$48,[1]ENERO!$AL$50:$AM$55,[1]ENERO!$AL$59:$AM$61,[1]ENERO!$AL$66:$AM$68,[1]ENERO!$AL$70:$AM$81,[1]ENERO!$AL$84:$AM$88,[1]ENERO!$AL$92:$AM$95,[1]ENERO!$AL$97:$AM$102,[1]ENERO!$AL$106:$AM$108,[1]ENERO!$AL$115:$AM$121,[1]ENERO!$AL$124:$AM$139,[1]ENERO!$AL$142:$AM$143,[1]ENERO!$AL$148:$AM$148,[1]ENERO!$AL$150:$AM$153,[1]ENERO!$AL$156:$AM$157,[1]ENERO!$AL$158:$AM$168,[1]ENERO!$AL$173:$AM$174,[1]ENERO!$AL$177:$AM$183,[1]ENERO!$AL$186:$AM$187,[1]ENERO!$AL$188:$AM$191,[1]ENERO!$AL$198:$AM$204,[1]ENERO!$AL$206:$AM$207,[1]ENERO!$AL$212:$AM$218,[1]ENERO!$AL$223:$AM$225,[1]ENERO!$AL$228:$AM$230,[1]ENERO!$AL$236:$AM$241,[1]ENERO!$AL$244:$AM$256</definedName>
    <definedName name="Adiciones_y_modificaciones_gastos_feb">[1]FEBRERO!$AL$17:$AM$19,[1]FEBRERO!$AL$21:$AM$33,[1]FEBRERO!$AL$36:$AM$41,[1]FEBRERO!$AL$45:$AM$48,[1]FEBRERO!$AL$50:$AM$55,[1]FEBRERO!$AL$59:$AM$61,[1]FEBRERO!$AL$66:$AM$68,[1]FEBRERO!$AL$70:$AM$81,[1]FEBRERO!$AL$84:$AM$88,[1]FEBRERO!$AL$92:$AM$95,[1]FEBRERO!$AL$97:$AM$102,[1]FEBRERO!$AL$106:$AM$108,[1]FEBRERO!$AL$115:$AM$121,[1]FEBRERO!$AL$124:$AM$139,[1]FEBRERO!$AL$142:$AM$143,[1]FEBRERO!$AL$148:$AM$148,[1]FEBRERO!$AL$150:$AM$153,[1]FEBRERO!$AL$156:$AM$157,[1]FEBRERO!$AL$158:$AM$168,[1]FEBRERO!$AL$173:$AM$174,[1]FEBRERO!$AL$177:$AM$183,[1]FEBRERO!$AL$186:$AM$187,[1]FEBRERO!$AL$188:$AM$191,[1]FEBRERO!$AL$198:$AM$204,[1]FEBRERO!$AL$206:$AM$207,[1]FEBRERO!$AL$212:$AM$218,[1]FEBRERO!$AL$223:$AM$225,[1]FEBRERO!$AL$228:$AM$230,[1]FEBRERO!$AL$236:$AM$241,[1]FEBRERO!$AL$244:$AM$256</definedName>
    <definedName name="Adiciones_y_modificaciones_gastos_jul">[1]JULIO!$AL$17:$AM$19,[1]JULIO!$AL$21:$AM$33,[1]JULIO!$AL$36:$AM$41,[1]JULIO!$AL$45:$AM$48,[1]JULIO!$AL$50:$AM$55,[1]JULIO!$AL$59:$AM$61,[1]JULIO!$AL$66:$AM$68,[1]JULIO!$AL$70:$AM$81,[1]JULIO!$AL$84:$AM$88,[1]JULIO!$AL$92:$AM$95,[1]JULIO!$AL$97:$AM$102,[1]JULIO!$AL$106:$AM$108,[1]JULIO!$AL$115:$AM$121,[1]JULIO!$AL$124:$AM$139,[1]JULIO!$AL$142:$AM$143,[1]JULIO!$AL$148:$AM$148,[1]JULIO!$AL$150:$AM$153,[1]JULIO!$AL$156:$AM$157,[1]JULIO!$AL$158:$AM$168,[1]JULIO!$AL$173:$AM$174,[1]JULIO!$AL$177:$AM$183,[1]JULIO!$AL$186:$AM$187,[1]JULIO!$AL$188:$AM$191,[1]JULIO!$AL$198:$AM$204,[1]JULIO!$AL$206:$AM$207,[1]JULIO!$AL$212:$AM$218,[1]JULIO!$AL$223:$AM$225,[1]JULIO!$AL$228:$AM$230,[1]JULIO!$AL$236:$AM$241,[1]JULIO!$AL$244:$AM$256</definedName>
    <definedName name="Adiciones_y_modificaciones_gastos_jun">[1]JUNIO!$AL$17:$AM$19,[1]JUNIO!$AL$21:$AM$33,[1]JUNIO!$AL$36:$AM$41,[1]JUNIO!$AL$45:$AM$48,[1]JUNIO!$AL$50:$AM$55,[1]JUNIO!$AL$59:$AM$61,[1]JUNIO!$AL$66:$AM$68,[1]JUNIO!$AL$70:$AM$81,[1]JUNIO!$AL$84:$AM$88,[1]JUNIO!$AL$92:$AM$95,[1]JUNIO!$AL$97:$AM$102,[1]JUNIO!$AL$106:$AM$108,[1]JUNIO!$AL$115:$AM$121,[1]JUNIO!$AL$124:$AM$139,[1]JUNIO!$AL$142:$AM$143,[1]JUNIO!$AL$148:$AM$148,[1]JUNIO!$AL$150:$AM$153,[1]JUNIO!$AL$156:$AM$157,[1]JUNIO!$AL$158:$AM$168,[1]JUNIO!$AL$173:$AM$174,[1]JUNIO!$AL$177:$AM$183,[1]JUNIO!$AL$186:$AM$187,[1]JUNIO!$AL$188:$AM$191,[1]JUNIO!$AL$198:$AM$204,[1]JUNIO!$AL$206:$AM$207,[1]JUNIO!$AL$212:$AM$218,[1]JUNIO!$AL$223:$AM$225,[1]JUNIO!$AL$228:$AM$230,[1]JUNIO!$AL$236:$AM$241,[1]JUNIO!$AL$244:$AM$256</definedName>
    <definedName name="Adiciones_y_modificaciones_gastos_mar">[1]MARZO!$AL$17:$AM$19,[1]MARZO!$AL$21:$AM$33,[1]MARZO!$AL$36:$AM$41,[1]MARZO!$AL$45:$AM$48,[1]MARZO!$AL$50:$AM$55,[1]MARZO!$AL$59:$AM$61,[1]MARZO!$AL$66:$AM$68,[1]MARZO!$AL$70:$AM$81,[1]MARZO!$AL$84:$AM$88,[1]MARZO!$AL$92:$AM$95,[1]MARZO!$AL$97:$AM$102,[1]MARZO!$AL$106:$AM$108,[1]MARZO!$AL$115:$AM$121,[1]MARZO!$AL$124:$AM$139,[1]MARZO!$AL$142:$AM$143,[1]MARZO!$AL$148:$AM$148,[1]MARZO!$AL$150:$AM$153,[1]MARZO!$AL$156:$AM$157,[1]MARZO!$AL$158:$AM$168,[1]MARZO!$AL$173:$AM$174,[1]MARZO!$AL$177:$AM$183,[1]MARZO!$AL$186:$AM$187,[1]MARZO!$AL$188:$AM$191,[1]MARZO!$AL$198:$AM$204,[1]MARZO!$AL$206:$AM$207,[1]MARZO!$AL$212:$AM$218,[1]MARZO!$AL$223:$AM$225,[1]MARZO!$AL$228:$AM$230,[1]MARZO!$AL$236:$AM$241,[1]MARZO!$AL$244:$AM$256</definedName>
    <definedName name="Adiciones_y_modificaciones_gastos_may">[1]MAYO!$AL$17:$AM$19,[1]MAYO!$AL$21:$AM$33,[1]MAYO!$AL$36:$AM$41,[1]MAYO!$AL$45:$AM$48,[1]MAYO!$AL$50:$AM$55,[1]MAYO!$AL$59:$AM$61,[1]MAYO!$AL$66:$AM$68,[1]MAYO!$AL$70:$AM$81,[1]MAYO!$AL$84:$AM$88,[1]MAYO!$AL$92:$AM$95,[1]MAYO!$AL$97:$AM$102,[1]MAYO!$AL$106:$AM$108,[1]MAYO!$AL$115:$AM$121,[1]MAYO!$AL$124:$AM$139,[1]MAYO!$AL$142:$AM$143,[1]MAYO!$AL$148:$AM$148,[1]MAYO!$AL$150:$AM$153,[1]MAYO!$AL$156:$AM$157,[1]MAYO!$AL$158:$AM$168,[1]MAYO!$AL$173:$AM$174,[1]MAYO!$AL$177:$AM$183,[1]MAYO!$AL$186:$AM$187,[1]MAYO!$AL$188:$AM$191,[1]MAYO!$AL$198:$AM$204,[1]MAYO!$AL$206:$AM$207,[1]MAYO!$AL$212:$AM$218,[1]MAYO!$AL$223:$AM$225,[1]MAYO!$AL$228:$AM$230,[1]MAYO!$AL$236:$AM$241,[1]MAYO!$AL$244:$AM$256</definedName>
    <definedName name="Adiciones_y_modificaciones_gastos_nov">[1]NOVIEMBRE!$AL$17:$AM$19,[1]NOVIEMBRE!$AL$21:$AM$33,[1]NOVIEMBRE!$AL$36:$AM$41,[1]NOVIEMBRE!$AL$45:$AM$48,[1]NOVIEMBRE!$AL$50:$AM$55,[1]NOVIEMBRE!$AL$59:$AM$61,[1]NOVIEMBRE!$AL$66:$AM$68,[1]NOVIEMBRE!$AL$70:$AM$81,[1]NOVIEMBRE!$AL$84:$AM$88,[1]NOVIEMBRE!$AL$92:$AM$95,[1]NOVIEMBRE!$AL$97:$AM$102,[1]NOVIEMBRE!$AL$106:$AM$108,[1]NOVIEMBRE!$AL$115:$AM$121,[1]NOVIEMBRE!$AL$124:$AM$139,[1]NOVIEMBRE!$AL$142:$AM$143,[1]NOVIEMBRE!$AL$148:$AM$148,[1]NOVIEMBRE!$AL$150:$AM$153,[1]NOVIEMBRE!$AL$156:$AM$157,[1]NOVIEMBRE!$AL$158:$AM$168,[1]NOVIEMBRE!$AL$173:$AM$174,[1]NOVIEMBRE!$AL$177:$AM$183,[1]NOVIEMBRE!$AL$186:$AM$187,[1]NOVIEMBRE!$AL$188:$AM$191,[1]NOVIEMBRE!$AL$198:$AM$204,[1]NOVIEMBRE!$AL$206:$AM$207,[1]NOVIEMBRE!$AL$212:$AM$218,[1]NOVIEMBRE!$AL$223:$AM$225,[1]NOVIEMBRE!$AL$228:$AM$230,[1]NOVIEMBRE!$AL$236:$AM$241,[1]NOVIEMBRE!$AL$244:$AM$256</definedName>
    <definedName name="Adiciones_y_modificaciones_gastos_oct">[1]OCTUBRE!$AL$17:$AM$19,[1]OCTUBRE!$AL$21:$AM$33,[1]OCTUBRE!$AL$36:$AM$41,[1]OCTUBRE!$AL$45:$AM$48,[1]OCTUBRE!$AL$50:$AM$55,[1]OCTUBRE!$AL$59:$AM$61,[1]OCTUBRE!$AL$66:$AM$68,[1]OCTUBRE!$AL$70:$AM$81,[1]OCTUBRE!$AL$84:$AM$88,[1]OCTUBRE!$AL$92:$AM$95,[1]OCTUBRE!$AL$97:$AM$102,[1]OCTUBRE!$AL$106:$AM$108,[1]OCTUBRE!$AL$115:$AM$121,[1]OCTUBRE!$AL$124:$AM$139,[1]OCTUBRE!$AL$142:$AM$143,[1]OCTUBRE!$AL$148:$AM$148,[1]OCTUBRE!$AL$150:$AM$153,[1]OCTUBRE!$AL$156:$AM$157,[1]OCTUBRE!$AL$158:$AM$168,[1]OCTUBRE!$AL$173:$AM$174,[1]OCTUBRE!$AL$177:$AM$183,[1]OCTUBRE!$AL$186:$AM$187,[1]OCTUBRE!$AL$188:$AM$191,[1]OCTUBRE!$AL$198:$AM$204,[1]OCTUBRE!$AL$206:$AM$207,[1]OCTUBRE!$AL$212:$AM$218,[1]OCTUBRE!$AL$223:$AM$225,[1]OCTUBRE!$AL$228:$AM$230,[1]OCTUBRE!$AL$236:$AM$241,[1]OCTUBRE!$AL$244:$AM$256</definedName>
    <definedName name="Adiciones_y_modificaciones_gastos_sep">[1]SEPTIEMBRE!$AL$17:$AM$19,[1]SEPTIEMBRE!$AL$21:$AM$33,[1]SEPTIEMBRE!$AL$36:$AM$41,[1]SEPTIEMBRE!$AL$45:$AM$48,[1]SEPTIEMBRE!$AL$50:$AM$55,[1]SEPTIEMBRE!$AL$59:$AM$61,[1]SEPTIEMBRE!$AL$66:$AM$68,[1]SEPTIEMBRE!$AL$70:$AM$81,[1]SEPTIEMBRE!$AL$84:$AM$88,[1]SEPTIEMBRE!$AL$92:$AM$95,[1]SEPTIEMBRE!$AL$97:$AM$102,[1]SEPTIEMBRE!$AL$106:$AM$108,[1]SEPTIEMBRE!$AL$115:$AM$121,[1]SEPTIEMBRE!$AL$124:$AM$139,[1]SEPTIEMBRE!$AL$142:$AM$143,[1]SEPTIEMBRE!$AL$148:$AM$148,[1]SEPTIEMBRE!$AL$150:$AM$153,[1]SEPTIEMBRE!$AL$156:$AM$157,[1]SEPTIEMBRE!$AL$158:$AM$168,[1]SEPTIEMBRE!$AL$173:$AM$174,[1]SEPTIEMBRE!$AL$177:$AM$183,[1]SEPTIEMBRE!$AL$186:$AM$187,[1]SEPTIEMBRE!$AL$188:$AM$191,[1]SEPTIEMBRE!$AL$198:$AM$204,[1]SEPTIEMBRE!$AL$206:$AM$207,[1]SEPTIEMBRE!$AL$212:$AM$218,[1]SEPTIEMBRE!$AL$223:$AM$225,[1]SEPTIEMBRE!$AL$228:$AM$230,[1]SEPTIEMBRE!$AL$236:$AM$241,[1]SEPTIEMBRE!$AL$244:$AM$256</definedName>
    <definedName name="Adiciones_y_modificaciones_ingresos_abr">[1]ABRIL!$P$12:$Q$15,[1]ABRIL!$P$23:$Q$25,[1]ABRIL!$P$26:$Q$27,[1]ABRIL!$P$30:$Q$31,[1]ABRIL!$P$33:$Q$34,[1]ABRIL!$P$36:$Q$41,[1]ABRIL!$P$43:$Q$44,[1]ABRIL!$P$46:$Q$47,[1]ABRIL!$P$49:$Q$50,[1]ABRIL!$P$52:$Q$53,[1]ABRIL!$P$55:$Q$56,[1]ABRIL!$P$58:$Q$59,[1]ABRIL!$P$61:$Q$62,[1]ABRIL!$P$64:$Q$65,[1]ABRIL!$P$67:$Q$68,[1]ABRIL!$P$70:$Q$71,[1]ABRIL!$P$73:$Q$74,[1]ABRIL!$P$76:$Q$77,[1]ABRIL!$P$79:$Q$80,[1]ABRIL!$P$82:$Q$83,[1]ABRIL!$P$86:$Q$92,[1]ABRIL!$P$94:$Q$97,[1]ABRIL!$P$100:$Q$106,[1]ABRIL!$P$109:$Q$117</definedName>
    <definedName name="Adiciones_y_modificaciones_ingresos_ago">[1]AGOSTO!$P$12:$Q$15,[1]AGOSTO!$P$23:$Q$24,[1]AGOSTO!$P$26:$Q$27,[1]AGOSTO!$P$30:$Q$31,[1]AGOSTO!$P$33:$Q$34,[1]AGOSTO!$P$36:$Q$41,[1]AGOSTO!$P$43:$Q$44,[1]AGOSTO!$P$46:$Q$47,[1]AGOSTO!$P$49:$Q$50,[1]AGOSTO!$P$52:$Q$53,[1]AGOSTO!$P$55:$Q$56,[1]AGOSTO!$P$58:$Q$59,[1]AGOSTO!$P$61:$Q$62,[1]AGOSTO!$P$64:$Q$65,[1]AGOSTO!$P$67:$Q$68,[1]AGOSTO!$P$70:$Q$71,[1]AGOSTO!$P$73:$Q$74,[1]AGOSTO!$P$76:$Q$77,[1]AGOSTO!$P$79:$Q$80,[1]AGOSTO!$P$82:$Q$83,[1]AGOSTO!$P$86:$Q$92,[1]AGOSTO!$P$94:$Q$97,[1]AGOSTO!$P$100:$Q$106,[1]AGOSTO!$P$109:$Q$117</definedName>
    <definedName name="Adiciones_y_modificaciones_ingresos_dic">DICIEMBRE!$P$12:$Q$15,DICIEMBRE!$P$23:$Q$24,DICIEMBRE!$P$26:$Q$27,DICIEMBRE!$P$30:$Q$31,DICIEMBRE!$P$33:$Q$34,DICIEMBRE!$P$36:$Q$41,DICIEMBRE!$P$43:$Q$44,DICIEMBRE!$P$46:$Q$47,DICIEMBRE!$P$49:$Q$50,DICIEMBRE!$P$52:$Q$53,DICIEMBRE!$P$55:$Q$56,DICIEMBRE!$P$58:$Q$59,DICIEMBRE!$P$61:$Q$62,DICIEMBRE!$P$64:$Q$65,DICIEMBRE!$P$67:$Q$68,DICIEMBRE!$P$70:$Q$71,DICIEMBRE!$P$73:$Q$74,DICIEMBRE!$P$76:$Q$77,DICIEMBRE!$P$79:$Q$80,DICIEMBRE!$P$82:$Q$83,DICIEMBRE!$P$86:$Q$92,DICIEMBRE!$P$94:$Q$97,DICIEMBRE!$P$100:$Q$106,DICIEMBRE!$P$109:$Q$117</definedName>
    <definedName name="Adiciones_y_modificaciones_ingresos_ene">[1]ENERO!$P$12:$Q$15,[1]ENERO!$P$23:$Q$24,[1]ENERO!$P$26:$Q$27,[1]ENERO!$P$30:$Q$31,[1]ENERO!$P$33:$Q$34,[1]ENERO!$P$36:$Q$41,[1]ENERO!$P$43:$Q$44,[1]ENERO!$P$46:$Q$47,[1]ENERO!$P$49:$Q$50,[1]ENERO!$P$52:$Q$53,[1]ENERO!$P$55:$Q$56,[1]ENERO!$P$58:$Q$59,[1]ENERO!$P$61:$Q$62,[1]ENERO!$P$64:$Q$65,[1]ENERO!$P$67:$Q$68,[1]ENERO!$P$70:$Q$71,[1]ENERO!$P$73:$Q$74,[1]ENERO!$P$76:$Q$77,[1]ENERO!$P$79:$Q$80,[1]ENERO!$P$82:$Q$83,[1]ENERO!$P$86:$Q$92,[1]ENERO!$P$94:$Q$97,[1]ENERO!$P$100:$Q$106,[1]ENERO!$P$109:$Q$117</definedName>
    <definedName name="Adiciones_y_modificaciones_ingresos_feb">[1]FEBRERO!$P$12:$Q$15,[1]FEBRERO!$P$23:$Q$24,[1]FEBRERO!$P$26:$Q$27,[1]FEBRERO!$P$30:$Q$31,[1]FEBRERO!$P$33:$Q$34,[1]FEBRERO!$P$36:$Q$41,[1]FEBRERO!$P$43:$Q$44,[1]FEBRERO!$P$46:$Q$47,[1]FEBRERO!$P$49:$Q$50,[1]FEBRERO!$P$52:$Q$53,[1]FEBRERO!$P$55:$Q$56,[1]FEBRERO!$P$58:$Q$59,[1]FEBRERO!$P$61:$Q$62,[1]FEBRERO!$P$64:$Q$65,[1]FEBRERO!$P$67:$Q$68,[1]FEBRERO!$P$70:$Q$71,[1]FEBRERO!$P$73:$Q$74,[1]FEBRERO!$P$76:$Q$77,[1]FEBRERO!$P$79:$Q$80,[1]FEBRERO!$P$82:$Q$83,[1]FEBRERO!$P$86:$Q$92,[1]FEBRERO!$P$94:$Q$97,[1]FEBRERO!$P$100:$Q$106,[1]FEBRERO!$P$109:$Q$117</definedName>
    <definedName name="Adiciones_y_modificaciones_ingresos_jul">[1]JULIO!$P$12:$Q$15,[1]JULIO!$P$23:$Q$24,[1]JULIO!$P$26:$Q$27,[1]JULIO!$P$30:$Q$31,[1]JULIO!$P$33:$Q$34,[1]JULIO!$P$36:$Q$41,[1]JULIO!$P$43:$Q$44,[1]JULIO!$P$46:$Q$47,[1]JULIO!$P$49:$Q$50,[1]JULIO!$P$52:$Q$53,[1]JULIO!$P$55:$Q$56,[1]JULIO!$P$58:$Q$59,[1]JULIO!$P$61:$Q$62,[1]JULIO!$P$64:$Q$65,[1]JULIO!$P$67:$Q$68,[1]JULIO!$P$70:$Q$71,[1]JULIO!$P$73:$Q$74,[1]JULIO!$P$76:$Q$77,[1]JULIO!$P$79:$Q$80,[1]JULIO!$P$82:$Q$83,[1]JULIO!$P$86:$Q$92,[1]JULIO!$P$94:$Q$97,[1]JULIO!$P$100:$Q$106,[1]JULIO!$P$109:$Q$117</definedName>
    <definedName name="Adiciones_y_modificaciones_ingresos_jun">[1]JUNIO!$P$12:$Q$15,[1]JUNIO!$P$23:$Q$24,[1]JUNIO!$P$26:$Q$27,[1]JUNIO!$P$30:$Q$31,[1]JUNIO!$P$33:$Q$34,[1]JUNIO!$P$36:$Q$41,[1]JUNIO!$P$43:$Q$44,[1]JUNIO!$P$46:$Q$47,[1]JUNIO!$P$49:$Q$50,[1]JUNIO!$P$52:$Q$53,[1]JUNIO!$P$55:$Q$56,[1]JUNIO!$P$58:$Q$59,[1]JUNIO!$P$61:$Q$62,[1]JUNIO!$P$64:$Q$65,[1]JUNIO!$P$67:$Q$68,[1]JUNIO!$P$70:$Q$71,[1]JUNIO!$P$73:$Q$74,[1]JUNIO!$P$76:$Q$77,[1]JUNIO!$P$79:$Q$80,[1]JUNIO!$P$82:$Q$83,[1]JUNIO!$P$86:$Q$92,[1]JUNIO!$P$94:$Q$97,[1]JUNIO!$P$100:$Q$106,[1]JUNIO!$P$109:$Q$117</definedName>
    <definedName name="Adiciones_y_modificaciones_ingresos_mar">[1]MARZO!$P$12:$Q$15,[1]MARZO!$P$23:$Q$24,[1]MARZO!$P$26:$Q$27,[1]MARZO!$P$30:$Q$31,[1]MARZO!$P$33:$Q$34,[1]MARZO!$P$36:$Q$41,[1]MARZO!$P$43:$Q$44,[1]MARZO!$P$46:$Q$47,[1]MARZO!$P$49:$Q$50,[1]MARZO!$P$52:$Q$53,[1]MARZO!$P$55:$Q$56,[1]MARZO!$P$58:$Q$59,[1]MARZO!$P$61:$Q$62,[1]MARZO!$P$64:$Q$65,[1]MARZO!$P$67:$Q$68,[1]MARZO!$P$70:$Q$71,[1]MARZO!$P$73:$Q$74,[1]MARZO!$P$76:$Q$77,[1]MARZO!$P$79:$Q$80,[1]MARZO!$P$82:$Q$83,[1]MARZO!$P$86:$Q$92,[1]MARZO!$P$94:$Q$97,[1]MARZO!$P$100:$Q$106,[1]MARZO!$P$109:$Q$117</definedName>
    <definedName name="Adiciones_y_modificaciones_ingresos_may">[1]MAYO!$P$12:$Q$15,[1]MAYO!$P$23:$Q$24,[1]MAYO!$P$26:$Q$27,[1]MAYO!$P$30:$Q$31,[1]MAYO!$P$33:$Q$34,[1]MAYO!$P$36:$Q$41,[1]MAYO!$P$43:$Q$44,[1]MAYO!$P$46:$Q$47,[1]MAYO!$P$49:$Q$50,[1]MAYO!$P$52:$Q$53,[1]MAYO!$P$55:$Q$56,[1]MAYO!$P$58:$Q$59,[1]MAYO!$P$61:$Q$62,[1]MAYO!$P$64:$Q$65,[1]MAYO!$P$67:$Q$68,[1]MAYO!$P$70:$Q$71,[1]MAYO!$P$73:$Q$74,[1]MAYO!$P$76:$Q$77,[1]MAYO!$P$79:$Q$80,[1]MAYO!$P$82:$Q$83,[1]MAYO!$P$86:$Q$92,[1]MAYO!$P$94:$Q$97,[1]MAYO!$P$100:$Q$106,[1]MAYO!$P$109:$Q$117</definedName>
    <definedName name="Adiciones_y_modificaciones_ingresos_nov">[1]NOVIEMBRE!$P$12:$Q$15,[1]NOVIEMBRE!$P$23:$Q$24,[1]NOVIEMBRE!$P$26:$Q$27,[1]NOVIEMBRE!$P$30:$Q$31,[1]NOVIEMBRE!$P$33:$Q$34,[1]NOVIEMBRE!$P$36:$Q$41,[1]NOVIEMBRE!$P$43:$Q$44,[1]NOVIEMBRE!$P$46:$Q$47,[1]NOVIEMBRE!$P$49:$Q$50,[1]NOVIEMBRE!$P$52:$Q$53,[1]NOVIEMBRE!$P$55:$Q$56,[1]NOVIEMBRE!$P$58:$Q$59,[1]NOVIEMBRE!$P$61:$Q$62,[1]NOVIEMBRE!$P$64:$Q$65,[1]NOVIEMBRE!$P$67:$Q$68,[1]NOVIEMBRE!$P$70:$Q$71,[1]NOVIEMBRE!$P$73:$Q$74,[1]NOVIEMBRE!$P$76:$Q$77,[1]NOVIEMBRE!$P$79:$Q$80,[1]NOVIEMBRE!$P$82:$Q$83,[1]NOVIEMBRE!$P$86:$Q$92,[1]NOVIEMBRE!$P$94:$Q$97,[1]NOVIEMBRE!$P$100:$Q$106,[1]NOVIEMBRE!$P$109:$Q$117</definedName>
    <definedName name="Adiciones_y_modificaciones_ingresos_oct">[1]OCTUBRE!$P$12:$Q$15,[1]OCTUBRE!$P$23:$Q$24,[1]OCTUBRE!$P$26:$Q$27,[1]OCTUBRE!$P$30:$Q$31,[1]OCTUBRE!$P$33:$Q$34,[1]OCTUBRE!$P$36:$Q$41,[1]OCTUBRE!$P$43:$Q$44,[1]OCTUBRE!$P$46:$Q$47,[1]OCTUBRE!$P$49:$Q$50,[1]OCTUBRE!$P$52:$Q$53,[1]OCTUBRE!$P$55:$Q$56,[1]OCTUBRE!$P$58:$Q$59,[1]OCTUBRE!$P$61:$Q$62,[1]OCTUBRE!$P$64:$Q$65,[1]OCTUBRE!$P$67:$Q$68,[1]OCTUBRE!$P$70:$Q$71,[1]OCTUBRE!$P$73:$Q$74,[1]OCTUBRE!$P$76:$Q$77,[1]OCTUBRE!$P$79:$Q$80,[1]OCTUBRE!$P$82:$Q$83,[1]OCTUBRE!$P$86:$Q$92,[1]OCTUBRE!$P$94:$Q$97,[1]OCTUBRE!$P$100:$Q$106,[1]OCTUBRE!$P$109:$Q$117</definedName>
    <definedName name="Adiciones_y_modificaciones_ingresos_sep">[1]SEPTIEMBRE!$P$12:$Q$15,[1]SEPTIEMBRE!$P$23:$Q$24,[1]SEPTIEMBRE!$P$26:$Q$27,[1]SEPTIEMBRE!$P$30:$Q$31,[1]SEPTIEMBRE!$P$33:$Q$34,[1]SEPTIEMBRE!$P$36:$Q$41,[1]SEPTIEMBRE!$P$43:$Q$44,[1]SEPTIEMBRE!$P$46:$Q$47,[1]SEPTIEMBRE!$P$49:$Q$50,[1]SEPTIEMBRE!$P$52:$Q$53,[1]SEPTIEMBRE!$P$55:$Q$56,[1]SEPTIEMBRE!$P$58:$Q$59,[1]SEPTIEMBRE!$P$61:$Q$62,[1]SEPTIEMBRE!$P$64:$Q$65,[1]SEPTIEMBRE!$P$67:$Q$68,[1]SEPTIEMBRE!$P$70:$Q$71,[1]SEPTIEMBRE!$P$73:$Q$74,[1]SEPTIEMBRE!$P$76:$Q$77,[1]SEPTIEMBRE!$P$79:$Q$80,[1]SEPTIEMBRE!$P$82:$Q$83,[1]SEPTIEMBRE!$P$86:$Q$92,[1]SEPTIEMBRE!$P$94:$Q$97,[1]SEPTIEMBRE!$P$100:$Q$106,[1]SEPTIEMBRE!$P$109:$Q$117</definedName>
    <definedName name="_xlnm.Print_Area" localSheetId="0">DICIEMBRE!$A$2:$N$130,DICIEMBRE!$S$2:$AJ$259</definedName>
    <definedName name="B">[2]CXP!$AJ$1:$AL$128</definedName>
    <definedName name="Compromisos_abr">[1]ABRIL!$Z$17:$Z$19,[1]ABRIL!$Z$21:$Z$33,[1]ABRIL!$Z$36:$Z$41,[1]ABRIL!$Z$45:$Z$48,[1]ABRIL!$Z$50:$Z$55,[1]ABRIL!$Z$59:$Z$61,[1]ABRIL!$Z$66:$Z$68,[1]ABRIL!$Z$70:$Z$81,[1]ABRIL!$Z$84:$Z$88,[1]ABRIL!$Z$92:$Z$95,[1]ABRIL!$Z$97:$Z$102,[1]ABRIL!$Z$106:$Z$108,[1]ABRIL!$Z$115:$Z$121,[1]ABRIL!$Z$124:$Z$139,[1]ABRIL!$Z$142:$Z$143,[1]ABRIL!$Z$148,[1]ABRIL!$Z$150:$Z$153,[1]ABRIL!$Z$156,[1]ABRIL!$Z$158:$Z$168,[1]ABRIL!$Z$173:$Z$174,[1]ABRIL!$Z$177:$Z$183,[1]ABRIL!$Z$186,[1]ABRIL!$Z$188:$Z$191,[1]ABRIL!$Z$198:$Z$204,[1]ABRIL!$Z$206:$Z$207,[1]ABRIL!$Z$212:$Z$218,[1]ABRIL!$Z$223:$Z$225,[1]ABRIL!$Z$228:$Z$230,[1]ABRIL!$Z$236:$Z$241,[1]ABRIL!$Z$245:$Z$256</definedName>
    <definedName name="Compromisos_ago">[1]AGOSTO!$Z$17:$Z$19,[1]AGOSTO!$Z$21:$Z$33,[1]AGOSTO!$Z$36:$Z$41,[1]AGOSTO!$Z$45:$Z$48,[1]AGOSTO!$Z$50:$Z$55,[1]AGOSTO!$Z$59:$Z$61,[1]AGOSTO!$Z$66:$Z$68,[1]AGOSTO!$Z$70:$Z$81,[1]AGOSTO!$Z$84:$Z$88,[1]AGOSTO!$Z$92:$Z$95,[1]AGOSTO!$Z$97:$Z$102,[1]AGOSTO!$Z$106:$Z$108,[1]AGOSTO!$Z$115:$Z$121,[1]AGOSTO!$Z$124:$Z$139,[1]AGOSTO!$Z$142:$Z$143,[1]AGOSTO!$Z$148,[1]AGOSTO!$Z$150:$Z$153,[1]AGOSTO!$Z$156,[1]AGOSTO!$Z$158:$Z$168,[1]AGOSTO!$Z$173:$Z$174,[1]AGOSTO!$Z$177:$Z$183,[1]AGOSTO!$Z$186,[1]AGOSTO!$Z$188:$Z$191,[1]AGOSTO!$Z$198:$Z$204,[1]AGOSTO!$Z$206:$Z$207,[1]AGOSTO!$Z$212:$Z$218,[1]AGOSTO!$Z$223:$Z$225,[1]AGOSTO!$Z$228:$Z$230,[1]AGOSTO!$Z$236:$Z$241,[1]AGOSTO!$Z$245:$Z$256</definedName>
    <definedName name="Compromisos_dic">DICIEMBRE!$Z$17:$Z$19,DICIEMBRE!$Z$21:$Z$33,DICIEMBRE!$Z$36:$Z$41,DICIEMBRE!$Z$45:$Z$48,DICIEMBRE!$Z$50:$Z$55,DICIEMBRE!$Z$59:$Z$61,DICIEMBRE!$Z$66:$Z$68,DICIEMBRE!$Z$70:$Z$81,DICIEMBRE!$Z$84:$Z$88,DICIEMBRE!$Z$92:$Z$95,DICIEMBRE!$Z$97:$Z$102,DICIEMBRE!$Z$106:$Z$108,DICIEMBRE!$Z$115:$Z$121,DICIEMBRE!$Z$124:$Z$139,DICIEMBRE!$Z$142:$Z$143,DICIEMBRE!$Z$148,DICIEMBRE!$Z$150:$Z$153,DICIEMBRE!$Z$156,DICIEMBRE!$Z$158:$Z$168,DICIEMBRE!$Z$173:$Z$174,DICIEMBRE!$Z$177:$Z$183,DICIEMBRE!$Z$186,DICIEMBRE!$Z$188:$Z$191,DICIEMBRE!$Z$198:$Z$204,DICIEMBRE!$Z$206:$Z$207,DICIEMBRE!$Z$212:$Z$218,DICIEMBRE!$Z$223:$Z$225,DICIEMBRE!$Z$228:$Z$230,DICIEMBRE!$Z$236:$Z$241,DICIEMBRE!$Z$245:$Z$256</definedName>
    <definedName name="Compromisos_ene">[1]ENERO!$Z$17:$Z$19,[1]ENERO!$Z$21:$Z$33,[1]ENERO!$Z$36:$Z$41,[1]ENERO!$Z$45:$Z$48,[1]ENERO!$Z$50:$Z$55,[1]ENERO!$Z$59:$Z$61,[1]ENERO!$Z$66:$Z$68,[1]ENERO!$Z$70:$Z$81,[1]ENERO!$Z$84:$Z$88,[1]ENERO!$Z$92:$Z$95,[1]ENERO!$Z$97:$Z$102,[1]ENERO!$Z$106:$Z$108,[1]ENERO!$Z$115:$Z$121,[1]ENERO!$Z$124:$Z$139,[1]ENERO!$Z$142:$Z$143,[1]ENERO!$Z$148,[1]ENERO!$Z$150:$Z$153,[1]ENERO!$Z$156,[1]ENERO!$Z$158:$Z$168,[1]ENERO!$Z$173:$Z$174,[1]ENERO!$Z$177:$Z$183,[1]ENERO!$Z$186,[1]ENERO!$Z$188:$Z$191,[1]ENERO!$Z$198:$Z$204,[1]ENERO!$Z$206:$Z$207,[1]ENERO!$Z$212:$Z$218,[1]ENERO!$Z$223:$Z$225,[1]ENERO!$Z$228:$Z$230,[1]ENERO!$Z$236:$Z$241,[1]ENERO!$Z$245:$Z$256</definedName>
    <definedName name="Compromisos_feb">[1]FEBRERO!$Z$17:$Z$19,[1]FEBRERO!$Z$21:$Z$33,[1]FEBRERO!$Z$36:$Z$41,[1]FEBRERO!$Z$45:$Z$48,[1]FEBRERO!$Z$50:$Z$55,[1]FEBRERO!$Z$59:$Z$61,[1]FEBRERO!$Z$66:$Z$68,[1]FEBRERO!$Z$70:$Z$81,[1]FEBRERO!$Z$84:$Z$88,[1]FEBRERO!$Z$92:$Z$95,[1]FEBRERO!$Z$97:$Z$102,[1]FEBRERO!$Z$106:$Z$108,[1]FEBRERO!$Z$115:$Z$121,[1]FEBRERO!$Z$124:$Z$139,[1]FEBRERO!$Z$142:$Z$143,[1]FEBRERO!$Z$148,[1]FEBRERO!$Z$150:$Z$153,[1]FEBRERO!$Z$156,[1]FEBRERO!$Z$158:$Z$168,[1]FEBRERO!$Z$173:$Z$174,[1]FEBRERO!$Z$177:$Z$183,[1]FEBRERO!$Z$186,[1]FEBRERO!$Z$188:$Z$191,[1]FEBRERO!$Z$198:$Z$204,[1]FEBRERO!$Z$206:$Z$207,[1]FEBRERO!$Z$212:$Z$218,[1]FEBRERO!$Z$223:$Z$225,[1]FEBRERO!$Z$228:$Z$230,[1]FEBRERO!$Z$236:$Z$241,[1]FEBRERO!$Z$245:$Z$256</definedName>
    <definedName name="Compromisos_jul">[1]JULIO!$Z$17:$Z$19,[1]JULIO!$Z$21:$Z$33,[1]JULIO!$Z$36:$Z$41,[1]JULIO!$Z$45:$Z$48,[1]JULIO!$Z$50:$Z$55,[1]JULIO!$Z$59:$Z$61,[1]JULIO!$Z$66:$Z$68,[1]JULIO!$Z$70:$Z$81,[1]JULIO!$Z$84:$Z$88,[1]JULIO!$Z$92:$Z$95,[1]JULIO!$Z$97:$Z$102,[1]JULIO!$Z$106:$Z$108,[1]JULIO!$Z$115:$Z$121,[1]JULIO!$Z$124:$Z$139,[1]JULIO!$Z$142:$Z$143,[1]JULIO!$Z$148,[1]JULIO!$Z$150:$Z$153,[1]JULIO!$Z$156,[1]JULIO!$Z$158:$Z$168,[1]JULIO!$Z$173:$Z$174,[1]JULIO!$Z$177:$Z$183,[1]JULIO!$Z$186,[1]JULIO!$Z$188:$Z$191,[1]JULIO!$Z$198:$Z$204,[1]JULIO!$Z$206:$Z$207,[1]JULIO!$Z$212:$Z$218,[1]JULIO!$Z$223:$Z$225,[1]JULIO!$Z$228:$Z$230,[1]JULIO!$Z$236:$Z$241,[1]JULIO!$Z$245:$Z$256</definedName>
    <definedName name="Compromisos_jun">[1]JUNIO!$Z$17:$Z$19,[1]JUNIO!$Z$21:$Z$33,[1]JUNIO!$Z$36:$Z$41,[1]JUNIO!$Z$45:$Z$48,[1]JUNIO!$Z$50:$Z$55,[1]JUNIO!$Z$59:$Z$61,[1]JUNIO!$Z$66:$Z$68,[1]JUNIO!$Z$70:$Z$81,[1]JUNIO!$Z$84:$Z$88,[1]JUNIO!$Z$92:$Z$95,[1]JUNIO!$Z$97:$Z$102,[1]JUNIO!$Z$106:$Z$108,[1]JUNIO!$Z$115:$Z$121,[1]JUNIO!$Z$124:$Z$139,[1]JUNIO!$Z$142:$Z$143,[1]JUNIO!$Z$148,[1]JUNIO!$Z$150:$Z$153,[1]JUNIO!$Z$156,[1]JUNIO!$Z$158:$Z$168,[1]JUNIO!$Z$173:$Z$174,[1]JUNIO!$Z$177:$Z$183,[1]JUNIO!$Z$186,[1]JUNIO!$Z$188:$Z$191,[1]JUNIO!$Z$198:$Z$204,[1]JUNIO!$Z$206:$Z$207,[1]JUNIO!$Z$212:$Z$218,[1]JUNIO!$Z$223:$Z$225,[1]JUNIO!$Z$228:$Z$230,[1]JUNIO!$Z$236:$Z$241,[1]JUNIO!$Z$245:$Z$256</definedName>
    <definedName name="Compromisos_mar">[1]MARZO!$Z$17:$Z$19,[1]MARZO!$Z$21:$Z$33,[1]MARZO!$Z$36:$Z$41,[1]MARZO!$Z$45:$Z$48,[1]MARZO!$Z$50:$Z$55,[1]MARZO!$Z$59:$Z$61,[1]MARZO!$Z$66:$Z$68,[1]MARZO!$Z$70:$Z$81,[1]MARZO!$Z$84:$Z$88,[1]MARZO!$Z$92:$Z$95,[1]MARZO!$Z$97:$Z$102,[1]MARZO!$Z$106:$Z$108,[1]MARZO!$Z$115:$Z$121,[1]MARZO!$Z$124:$Z$139,[1]MARZO!$Z$142:$Z$143,[1]MARZO!$Z$148,[1]MARZO!$Z$150:$Z$153,[1]MARZO!$Z$156,[1]MARZO!$Z$158:$Z$168,[1]MARZO!$Z$173:$Z$174,[1]MARZO!$Z$177:$Z$183,[1]MARZO!$Z$186,[1]MARZO!$Z$188:$Z$191,[1]MARZO!$Z$198:$Z$204,[1]MARZO!$Z$206:$Z$207,[1]MARZO!$Z$212:$Z$218,[1]MARZO!$Z$223:$Z$225,[1]MARZO!$Z$228:$Z$230,[1]MARZO!$Z$236:$Z$241,[1]MARZO!$Z$245:$Z$256</definedName>
    <definedName name="Compromisos_may">[1]MAYO!$Z$17:$Z$19,[1]MAYO!$Z$21:$Z$33,[1]MAYO!$Z$36:$Z$41,[1]MAYO!$Z$45:$Z$48,[1]MAYO!$Z$50:$Z$55,[1]MAYO!$Z$59:$Z$61,[1]MAYO!$Z$66:$Z$68,[1]MAYO!$Z$70:$Z$81,[1]MAYO!$Z$84:$Z$88,[1]MAYO!$Z$92:$Z$95,[1]MAYO!$Z$97:$Z$102,[1]MAYO!$Z$106:$Z$108,[1]MAYO!$Z$115:$Z$121,[1]MAYO!$Z$124:$Z$139,[1]MAYO!$Z$142:$Z$143,[1]MAYO!$Z$148,[1]MAYO!$Z$150:$Z$153,[1]MAYO!$Z$156,[1]MAYO!$Z$158:$Z$168,[1]MAYO!$Z$173:$Z$174,[1]MAYO!$Z$177:$Z$183,[1]MAYO!$Z$186,[1]MAYO!$Z$188:$Z$191,[1]MAYO!$Z$198:$Z$204,[1]MAYO!$Z$206:$Z$207,[1]MAYO!$Z$212:$Z$218,[1]MAYO!$Z$223:$Z$225,[1]MAYO!$Z$228:$Z$230,[1]MAYO!$Z$236:$Z$241,[1]MAYO!$Z$245:$Z$256</definedName>
    <definedName name="Compromisos_nov">[1]NOVIEMBRE!$Z$17:$Z$19,[1]NOVIEMBRE!$Z$21:$Z$33,[1]NOVIEMBRE!$Z$36:$Z$41,[1]NOVIEMBRE!$Z$45:$Z$48,[1]NOVIEMBRE!$Z$50:$Z$55,[1]NOVIEMBRE!$Z$59:$Z$61,[1]NOVIEMBRE!$Z$66:$Z$68,[1]NOVIEMBRE!$Z$70:$Z$81,[1]NOVIEMBRE!$Z$84:$Z$88,[1]NOVIEMBRE!$Z$92:$Z$95,[1]NOVIEMBRE!$Z$97:$Z$102,[1]NOVIEMBRE!$Z$106:$Z$108,[1]NOVIEMBRE!$Z$115:$Z$121,[1]NOVIEMBRE!$Z$124:$Z$139,[1]NOVIEMBRE!$Z$142:$Z$143,[1]NOVIEMBRE!$Z$148,[1]NOVIEMBRE!$Z$150:$Z$153,[1]NOVIEMBRE!$Z$156,[1]NOVIEMBRE!$Z$158:$Z$168,[1]NOVIEMBRE!$Z$173:$Z$174,[1]NOVIEMBRE!$Z$177:$Z$183,[1]NOVIEMBRE!$Z$186,[1]NOVIEMBRE!$Z$188:$Z$191,[1]NOVIEMBRE!$Z$198:$Z$204,[1]NOVIEMBRE!$Z$206:$Z$207,[1]NOVIEMBRE!$Z$212:$Z$218,[1]NOVIEMBRE!$Z$223:$Z$225,[1]NOVIEMBRE!$Z$228:$Z$230,[1]NOVIEMBRE!$Z$236:$Z$241,[1]NOVIEMBRE!$Z$245:$Z$256</definedName>
    <definedName name="Compromisos_oct">[1]OCTUBRE!$Z$17:$Z$19,[1]OCTUBRE!$Z$21:$Z$33,[1]OCTUBRE!$Z$36:$Z$41,[1]OCTUBRE!$Z$45:$Z$48,[1]OCTUBRE!$Z$50:$Z$55,[1]OCTUBRE!$Z$59:$Z$61,[1]OCTUBRE!$Z$66:$Z$68,[1]OCTUBRE!$Z$70:$Z$81,[1]OCTUBRE!$Z$84:$Z$88,[1]OCTUBRE!$Z$92:$Z$95,[1]OCTUBRE!$Z$97:$Z$102,[1]OCTUBRE!$Z$106:$Z$108,[1]OCTUBRE!$Z$115:$Z$121,[1]OCTUBRE!$Z$124:$Z$139,[1]OCTUBRE!$Z$142:$Z$143,[1]OCTUBRE!$Z$148,[1]OCTUBRE!$Z$150:$Z$153,[1]OCTUBRE!$Z$156,[1]OCTUBRE!$Z$158:$Z$168,[1]OCTUBRE!$Z$173:$Z$174,[1]OCTUBRE!$Z$177:$Z$183,[1]OCTUBRE!$Z$186,[1]OCTUBRE!$Z$188:$Z$191,[1]OCTUBRE!$Z$198:$Z$204,[1]OCTUBRE!$Z$206:$Z$207,[1]OCTUBRE!$Z$212:$Z$218,[1]OCTUBRE!$Z$223:$Z$225,[1]OCTUBRE!$Z$228:$Z$230,[1]OCTUBRE!$Z$236:$Z$241,[1]OCTUBRE!$Z$245:$Z$256</definedName>
    <definedName name="Compromisos_sep">[1]SEPTIEMBRE!$Z$17:$Z$19,[1]SEPTIEMBRE!$Z$21:$Z$33,[1]SEPTIEMBRE!$Z$36:$Z$41,[1]SEPTIEMBRE!$Z$45:$Z$48,[1]SEPTIEMBRE!$Z$50:$Z$55,[1]SEPTIEMBRE!$Z$59:$Z$61,[1]SEPTIEMBRE!$Z$66:$Z$68,[1]SEPTIEMBRE!$Z$70:$Z$81,[1]SEPTIEMBRE!$Z$84:$Z$88,[1]SEPTIEMBRE!$Z$92:$Z$95,[1]SEPTIEMBRE!$Z$97:$Z$102,[1]SEPTIEMBRE!$Z$106:$Z$108,[1]SEPTIEMBRE!$Z$115:$Z$121,[1]SEPTIEMBRE!$Z$124:$Z$139,[1]SEPTIEMBRE!$Z$142:$Z$143,[1]SEPTIEMBRE!$Z$148,[1]SEPTIEMBRE!$Z$150:$Z$153,[1]SEPTIEMBRE!$Z$156,[1]SEPTIEMBRE!$Z$158:$Z$168,[1]SEPTIEMBRE!$Z$173:$Z$174,[1]SEPTIEMBRE!$Z$177:$Z$183,[1]SEPTIEMBRE!$Z$186,[1]SEPTIEMBRE!$Z$188:$Z$191,[1]SEPTIEMBRE!$Z$198:$Z$204,[1]SEPTIEMBRE!$Z$206:$Z$207,[1]SEPTIEMBRE!$Z$212:$Z$218,[1]SEPTIEMBRE!$Z$223:$Z$225,[1]SEPTIEMBRE!$Z$228:$Z$230,[1]SEPTIEMBRE!$Z$236:$Z$241,[1]SEPTIEMBRE!$Z$245:$Z$256</definedName>
    <definedName name="Obligaciones_abr">[1]ABRIL!$AC$17:$AC$19,[1]ABRIL!$AC$21:$AC$33,[1]ABRIL!$AC$36:$AC$41,[1]ABRIL!$AC$45:$AC$48,[1]ABRIL!$AC$50:$AC$55,[1]ABRIL!$AC$59:$AC$61,[1]ABRIL!$AC$66:$AC$68,[1]ABRIL!$AC$70:$AC$81,[1]ABRIL!$AC$84:$AC$88,[1]ABRIL!$AC$92:$AC$95,[1]ABRIL!$AC$97:$AC$102,[1]ABRIL!$AC$106:$AC$108,[1]ABRIL!$AC$115:$AC$121,[1]ABRIL!$AC$124:$AC$139,[1]ABRIL!$AC$142:$AC$143,[1]ABRIL!$AC$148,[1]ABRIL!$AC$150:$AC$153,[1]ABRIL!$AC$156,[1]ABRIL!$AC$158:$AC$168,[1]ABRIL!$AC$173:$AC$174,[1]ABRIL!$AC$177:$AC$183,[1]ABRIL!$AC$186,[1]ABRIL!$AC$188:$AC$191,[1]ABRIL!$AC$198:$AC$204,[1]ABRIL!$AC$206:$AC$207,[1]ABRIL!$AC$212:$AC$218,[1]ABRIL!$AC$223:$AC$225,[1]ABRIL!$AC$228:$AC$230,[1]ABRIL!$AC$236:$AC$241,[1]ABRIL!$AC$245:$AC$256</definedName>
    <definedName name="Obligaciones_ago">[1]AGOSTO!$Z$17:$Z$19,[1]AGOSTO!$Z$21:$Z$33,[1]AGOSTO!$Z$36:$Z$41,[1]AGOSTO!$Z$45:$Z$48,[1]AGOSTO!$Z$50:$Z$55,[1]AGOSTO!$Z$59:$Z$61,[1]AGOSTO!$Z$66:$Z$68,[1]AGOSTO!$Z$70:$Z$81,[1]AGOSTO!$Z$84:$Z$88,[1]AGOSTO!$Z$92:$Z$95,[1]AGOSTO!$Z$97:$Z$102,[1]AGOSTO!$Z$106:$Z$108,[1]AGOSTO!$Z$115:$Z$121,[1]AGOSTO!$Z$124:$Z$138,[1]AGOSTO!$Z$138,[1]AGOSTO!$Z$139,[1]AGOSTO!$Z$142:$Z$143,[1]AGOSTO!$Z$148,[1]AGOSTO!$Z$150:$Z$153,[1]AGOSTO!$Z$156,[1]AGOSTO!$Z$158:$Z$168,[1]AGOSTO!$Z$173:$Z$174,[1]AGOSTO!$Z$177:$Z$183,[1]AGOSTO!$Z$186,[1]AGOSTO!$Z$188:$Z$191,[1]AGOSTO!$Z$198:$Z$204,[1]AGOSTO!$Z$206:$Z$207,[1]AGOSTO!$Z$212:$Z$218,[1]AGOSTO!$Z$223:$Z$225,[1]AGOSTO!$Z$228:$Z$230,[1]AGOSTO!$Z$236:$Z$241,[1]AGOSTO!$Z$245:$Z$256</definedName>
    <definedName name="Obligaciones_dic">DICIEMBRE!$AC$17:$AC$19,DICIEMBRE!$AC$21:$AC$33,DICIEMBRE!$AC$36:$AC$41,DICIEMBRE!$AC$45:$AC$48,DICIEMBRE!$AC$50:$AC$55,DICIEMBRE!$AC$59:$AC$61,DICIEMBRE!$AC$66:$AC$68,DICIEMBRE!$AC$70:$AC$81,DICIEMBRE!$AC$84:$AC$88,DICIEMBRE!$AC$92:$AC$95,DICIEMBRE!$AC$97:$AC$102,DICIEMBRE!$AC$106:$AC$108,DICIEMBRE!$AC$115:$AC$121,DICIEMBRE!$AC$124:$AC$139,DICIEMBRE!$AC$142:$AC$143,DICIEMBRE!$AC$148,DICIEMBRE!$AC$150:$AC$153,DICIEMBRE!$AC$156,DICIEMBRE!$AC$158:$AC$168,DICIEMBRE!$AC$173:$AC$174,DICIEMBRE!$AC$177:$AC$183,DICIEMBRE!$AC$186,DICIEMBRE!$AC$188:$AC$191,DICIEMBRE!$AC$198:$AC$204,DICIEMBRE!$AC$206:$AC$207,DICIEMBRE!$AC$212:$AC$218,DICIEMBRE!$AC$223:$AC$225,DICIEMBRE!$AC$228:$AC$230,DICIEMBRE!$AC$236:$AC$241,DICIEMBRE!$AC$245:$AC$256</definedName>
    <definedName name="Obligaciones_ene">[1]ENERO!$AC$17:$AC$19,[1]ENERO!$AC$21:$AC$33,[1]ENERO!$AC$36:$AC$41,[1]ENERO!$AC$45:$AC$48,[1]ENERO!$AC$50:$AC$55,[1]ENERO!$AC$59:$AC$61,[1]ENERO!$AC$66:$AC$68,[1]ENERO!$AC$70:$AC$81,[1]ENERO!$AC$84:$AC$88,[1]ENERO!$AC$92:$AC$95,[1]ENERO!$AC$97:$AC$102,[1]ENERO!$AC$106:$AC$108,[1]ENERO!$AC$115:$AC$121,[1]ENERO!$AC$124:$AC$139,[1]ENERO!$AC$142:$AC$143,[1]ENERO!$AC$148,[1]ENERO!$AC$150:$AC$153,[1]ENERO!$AC$156,[1]ENERO!$AC$158:$AC$168,[1]ENERO!$AC$173:$AC$174,[1]ENERO!$AC$177:$AC$183,[1]ENERO!$AC$186,[1]ENERO!$AC$188:$AC$191,[1]ENERO!$AC$198:$AC$204,[1]ENERO!$AC$206:$AC$207,[1]ENERO!$AC$212:$AC$218,[1]ENERO!$AC$223:$AC$225,[1]ENERO!$AC$228:$AC$230,[1]ENERO!$AC$236:$AC$241,[1]ENERO!$AC$245:$AC$256</definedName>
    <definedName name="Obligaciones_feb">[1]FEBRERO!$AC$17:$AC$19,[1]FEBRERO!$AC$21:$AC$33,[1]FEBRERO!$AC$36:$AC$41,[1]FEBRERO!$AC$45:$AC$48,[1]FEBRERO!$AC$50:$AC$55,[1]FEBRERO!$AC$59:$AC$61,[1]FEBRERO!$AC$66:$AC$68,[1]FEBRERO!$AC$70:$AC$81,[1]FEBRERO!$AC$84:$AC$88,[1]FEBRERO!$AC$92:$AC$95,[1]FEBRERO!$AC$97:$AC$102,[1]FEBRERO!$AC$106:$AC$108,[1]FEBRERO!$AC$115:$AC$121,[1]FEBRERO!$AC$124:$AC$139,[1]FEBRERO!$AC$142:$AC$143,[1]FEBRERO!$AC$148,[1]FEBRERO!$AC$150:$AC$153,[1]FEBRERO!$AC$156,[1]FEBRERO!$AC$158:$AC$168,[1]FEBRERO!$AC$173:$AC$174,[1]FEBRERO!$AC$177:$AC$183,[1]FEBRERO!$AC$186,[1]FEBRERO!$AC$188:$AC$191,[1]FEBRERO!$AC$198:$AC$204,[1]FEBRERO!$AC$206:$AC$207,[1]FEBRERO!$AC$212:$AC$218,[1]FEBRERO!$AC$223:$AC$225,[1]FEBRERO!$AC$228:$AC$230,[1]FEBRERO!$AC$236:$AC$241,[1]FEBRERO!$AC$245:$AC$256</definedName>
    <definedName name="Obligaciones_jul">[1]JULIO!$AC$17:$AC$19,[1]JULIO!$AC$21:$AC$33,[1]JULIO!$AC$36:$AC$41,[1]JULIO!$AC$45:$AC$48,[1]JULIO!$AC$50:$AC$55,[1]JULIO!$AC$59:$AC$61,[1]JULIO!$AC$66:$AC$68,[1]JULIO!$AC$70:$AC$81,[1]JULIO!$AC$84:$AC$88,[1]JULIO!$AC$92:$AC$95,[1]JULIO!$AC$97:$AC$102,[1]JULIO!$AC$106:$AC$108,[1]JULIO!$AC$115:$AC$121,[1]JULIO!$AC$124:$AC$139,[1]JULIO!$AC$142:$AC$143,[1]JULIO!$AC$148,[1]JULIO!$AC$150:$AC$153,[1]JULIO!$AC$156,[1]JULIO!$AC$158:$AC$168,[1]JULIO!$AC$173:$AC$174,[1]JULIO!$AC$177:$AC$183,[1]JULIO!$AC$186,[1]JULIO!$AC$188:$AC$191,[1]JULIO!$AC$198:$AC$204,[1]JULIO!$AC$206:$AC$207,[1]JULIO!$AC$212:$AC$218,[1]JULIO!$AC$223:$AC$225,[1]JULIO!$AC$228:$AC$230,[1]JULIO!$AC$236:$AC$241,[1]JULIO!$AC$245:$AC$256</definedName>
    <definedName name="Obligaciones_jun">[1]JUNIO!$AC$17:$AC$19,[1]JUNIO!$AC$21:$AC$33,[1]JUNIO!$AC$36:$AC$41,[1]JUNIO!$AC$45:$AC$48,[1]JUNIO!$AC$50:$AC$55,[1]JUNIO!$AC$59:$AC$61,[1]JUNIO!$AC$66:$AC$68,[1]JUNIO!$AC$70:$AC$81,[1]JUNIO!$AC$84:$AC$88,[1]JUNIO!$AC$92:$AC$95,[1]JUNIO!$AC$97:$AC$102,[1]JUNIO!$AC$106:$AC$108,[1]JUNIO!$AC$115:$AC$121,[1]JUNIO!$AC$124:$AC$139,[1]JUNIO!$AC$142:$AC$143,[1]JUNIO!$AC$148,[1]JUNIO!$AC$150:$AC$153,[1]JUNIO!$AC$156,[1]JUNIO!$AC$158:$AC$168,[1]JUNIO!$AC$173:$AC$174,[1]JUNIO!$AC$177:$AC$183,[1]JUNIO!$AC$186,[1]JUNIO!$AC$188:$AC$191,[1]JUNIO!$AC$198:$AC$204,[1]JUNIO!$AC$206:$AC$207,[1]JUNIO!$AC$212:$AC$218,[1]JUNIO!$AC$223:$AC$225,[1]JUNIO!$AC$228:$AC$230,[1]JUNIO!$AC$236:$AC$241,[1]JUNIO!$AC$245:$AC$256</definedName>
    <definedName name="Obligaciones_mar">[1]MARZO!$AC$17:$AC$19,[1]MARZO!$AC$21:$AC$33,[1]MARZO!$AC$36:$AC$41,[1]MARZO!$AC$45:$AC$48,[1]MARZO!$AC$50:$AC$55,[1]MARZO!$AC$59:$AC$61,[1]MARZO!$AC$66:$AC$68,[1]MARZO!$AC$70:$AC$81,[1]MARZO!$AC$84:$AC$88,[1]MARZO!$AC$92:$AC$95,[1]MARZO!$AC$97:$AC$102,[1]MARZO!$AC$106:$AC$108,[1]MARZO!$AC$115:$AC$121,[1]MARZO!$AC$124:$AC$139,[1]MARZO!$AC$142:$AC$143,[1]MARZO!$AC$148,[1]MARZO!$AC$150:$AC$153,[1]MARZO!$AC$156,[1]MARZO!$AC$158:$AC$168,[1]MARZO!$AC$173:$AC$174,[1]MARZO!$AC$177:$AC$183,[1]MARZO!$AC$186,[1]MARZO!$AC$188:$AC$191,[1]MARZO!$AC$198:$AC$204,[1]MARZO!$AC$206:$AC$207,[1]MARZO!$AC$212:$AC$218,[1]MARZO!$AC$223:$AC$225,[1]MARZO!$AC$228:$AC$230,[1]MARZO!$AC$236:$AC$241,[1]MARZO!$AC$245:$AC$256</definedName>
    <definedName name="Obligaciones_may">[1]MAYO!$AC$17:$AC$19,[1]MAYO!$AC$21:$AC$33,[1]MAYO!$AC$36:$AC$41,[1]MAYO!$AC$45:$AC$48,[1]MAYO!$AC$50:$AC$55,[1]MAYO!$AC$59:$AC$61,[1]MAYO!$AC$66:$AC$68,[1]MAYO!$AC$70:$AC$81,[1]MAYO!$AC$84:$AC$88,[1]MAYO!$AC$92:$AC$95,[1]MAYO!$AC$97:$AC$102,[1]MAYO!$AC$106:$AC$108,[1]MAYO!$AC$115:$AC$121,[1]MAYO!$AC$124:$AC$139,[1]MAYO!$AC$142:$AC$143,[1]MAYO!$AC$148,[1]MAYO!$AC$150:$AC$153,[1]MAYO!$AC$156,[1]MAYO!$AC$158:$AC$168,[1]MAYO!$AC$173:$AC$174,[1]MAYO!$AC$177:$AC$183,[1]MAYO!$AC$186,[1]MAYO!$AC$188:$AC$191,[1]MAYO!$AC$198:$AC$204,[1]MAYO!$AC$206:$AC$207,[1]MAYO!$AC$212:$AC$218,[1]MAYO!$AC$223:$AC$225,[1]MAYO!$AC$228:$AC$230,[1]MAYO!$AC$236:$AC$241,[1]MAYO!$AC$245:$AC$256</definedName>
    <definedName name="Obligaciones_nov">[1]NOVIEMBRE!$AC$17:$AC$19,[1]NOVIEMBRE!$AC$21:$AC$33,[1]NOVIEMBRE!$AC$36:$AC$41,[1]NOVIEMBRE!$AC$45:$AC$48,[1]NOVIEMBRE!$AC$50:$AC$55,[1]NOVIEMBRE!$AC$59:$AC$61,[1]NOVIEMBRE!$AC$66:$AC$68,[1]NOVIEMBRE!$AC$70:$AC$81,[1]NOVIEMBRE!$AC$84:$AC$88,[1]NOVIEMBRE!$AC$92:$AC$95,[1]NOVIEMBRE!$AC$97:$AC$102,[1]NOVIEMBRE!$AC$106:$AC$108,[1]NOVIEMBRE!$AC$115:$AC$121,[1]NOVIEMBRE!$AC$124:$AC$139,[1]NOVIEMBRE!$AC$142:$AC$143,[1]NOVIEMBRE!$AC$148,[1]NOVIEMBRE!$AC$150:$AC$153,[1]NOVIEMBRE!$AC$156,[1]NOVIEMBRE!$AC$158:$AC$168,[1]NOVIEMBRE!$AC$173:$AC$174,[1]NOVIEMBRE!$AC$177:$AC$183,[1]NOVIEMBRE!$AC$186,[1]NOVIEMBRE!$AC$188:$AC$191,[1]NOVIEMBRE!$AC$198:$AC$204,[1]NOVIEMBRE!$AC$206:$AC$207,[1]NOVIEMBRE!$AC$212:$AC$218,[1]NOVIEMBRE!$AC$223:$AC$225,[1]NOVIEMBRE!$AC$228:$AC$230,[1]NOVIEMBRE!$AC$236:$AC$241,[1]NOVIEMBRE!$AC$245:$AC$256</definedName>
    <definedName name="Obligaciones_oct">[1]OCTUBRE!$AC$17:$AC$19,[1]OCTUBRE!$AC$21:$AC$33,[1]OCTUBRE!$AC$36:$AC$41,[1]OCTUBRE!$AC$45:$AC$48,[1]OCTUBRE!$AC$50:$AC$55,[1]OCTUBRE!$AC$59:$AC$61,[1]OCTUBRE!$AC$66:$AC$68,[1]OCTUBRE!$AC$70:$AC$81,[1]OCTUBRE!$AC$84:$AC$88,[1]OCTUBRE!$AC$92:$AC$95,[1]OCTUBRE!$AC$97:$AC$102,[1]OCTUBRE!$AC$106:$AC$108,[1]OCTUBRE!$AC$115:$AC$121,[1]OCTUBRE!$AC$124:$AC$139,[1]OCTUBRE!$AC$142:$AC$143,[1]OCTUBRE!$AC$148,[1]OCTUBRE!$AC$150:$AC$153,[1]OCTUBRE!$AC$156,[1]OCTUBRE!$AC$158:$AC$168,[1]OCTUBRE!$AC$173:$AC$174,[1]OCTUBRE!$AC$177:$AC$183,[1]OCTUBRE!$AC$186,[1]OCTUBRE!$AC$188:$AC$191,[1]OCTUBRE!$AC$198:$AC$204,[1]OCTUBRE!$AC$206:$AC$207,[1]OCTUBRE!$AC$212:$AC$218,[1]OCTUBRE!$AC$223:$AC$225,[1]OCTUBRE!$AC$228:$AC$230,[1]OCTUBRE!$AC$236:$AC$241,[1]OCTUBRE!$AC$245:$AC$256</definedName>
    <definedName name="Obligaciones_sep">[1]SEPTIEMBRE!$AC$17:$AC$19,[1]SEPTIEMBRE!$AC$21:$AC$33,[1]SEPTIEMBRE!$AC$36:$AC$41,[1]SEPTIEMBRE!$AC$45:$AC$48,[1]SEPTIEMBRE!$AC$50:$AC$55,[1]SEPTIEMBRE!$AC$59:$AC$61,[1]SEPTIEMBRE!$AC$66:$AC$68,[1]SEPTIEMBRE!$AC$70:$AC$81,[1]SEPTIEMBRE!$AC$84:$AC$88,[1]SEPTIEMBRE!$AC$92:$AC$95,[1]SEPTIEMBRE!$AC$97:$AC$102,[1]SEPTIEMBRE!$AC$106:$AC$108,[1]SEPTIEMBRE!$AC$115:$AC$121,[1]SEPTIEMBRE!$AC$124:$AC$139,[1]SEPTIEMBRE!$AC$142:$AC$143,[1]SEPTIEMBRE!$AC$148,[1]SEPTIEMBRE!$AC$150:$AC$153,[1]SEPTIEMBRE!$AC$156,[1]SEPTIEMBRE!$AC$158:$AC$168,[1]SEPTIEMBRE!$AC$173:$AC$174,[1]SEPTIEMBRE!$AC$177:$AC$183,[1]SEPTIEMBRE!$AC$186,[1]SEPTIEMBRE!$AC$188:$AC$191,[1]SEPTIEMBRE!$AC$198:$AC$204,[1]SEPTIEMBRE!$AC$206:$AC$207,[1]SEPTIEMBRE!$AC$212:$AC$218,[1]SEPTIEMBRE!$AC$223:$AC$225,[1]SEPTIEMBRE!$AC$228:$AC$230,[1]SEPTIEMBRE!$AC$236:$AC$241,[1]SEPTIEMBRE!$AC$245:$AC$256</definedName>
    <definedName name="Pagos_abr">[1]ABRIL!$AF$17:$AF$19,[1]ABRIL!$AF$21:$AF$33,[1]ABRIL!$AF$36:$AF$41,[1]ABRIL!$AF$45:$AF$48,[1]ABRIL!$AF$50:$AF$55,[1]ABRIL!$AF$59:$AF$61,[1]ABRIL!$AF$66:$AF$68,[1]ABRIL!$AF$70:$AF$81,[1]ABRIL!$AF$84:$AF$88,[1]ABRIL!$AF$92:$AF$95,[1]ABRIL!$AF$97:$AF$102,[1]ABRIL!$AF$106:$AF$108,[1]ABRIL!$AF$115:$AF$121,[1]ABRIL!$AF$124:$AF$139,[1]ABRIL!$AF$142:$AF$143,[1]ABRIL!$AF$148,[1]ABRIL!$AF$150:$AF$153,[1]ABRIL!$AF$156,[1]ABRIL!$AF$158:$AF$168,[1]ABRIL!$AF$173:$AF$174,[1]ABRIL!$AF$177:$AF$183,[1]ABRIL!$AF$186,[1]ABRIL!$AF$188:$AF$191,[1]ABRIL!$AF$198:$AF$204,[1]ABRIL!$AF$206:$AF$207,[1]ABRIL!$AF$212:$AF$218,[1]ABRIL!$AF$223:$AF$225,[1]ABRIL!$AF$228:$AF$230,[1]ABRIL!$AF$236:$AF$241,[1]ABRIL!$AF$245:$AF$256</definedName>
    <definedName name="Pagos_ago">[1]AGOSTO!$AF$17:$AF$19,[1]AGOSTO!$AF$21:$AF$33,[1]AGOSTO!$AF$36:$AF$41,[1]AGOSTO!$AF$45:$AF$48,[1]AGOSTO!$AF$50:$AF$55,[1]AGOSTO!$AF$59:$AF$61,[1]AGOSTO!$AF$66:$AF$68,[1]AGOSTO!$AF$70:$AF$81,[1]AGOSTO!$AF$84:$AF$88,[1]AGOSTO!$AF$92:$AF$95,[1]AGOSTO!$AF$97:$AF$102,[1]AGOSTO!$AF$106:$AF$108,[1]AGOSTO!$AF$115:$AF$121,[1]AGOSTO!$AF$124:$AF$139,[1]AGOSTO!$AF$142:$AF$143,[1]AGOSTO!$AF$148,[1]AGOSTO!$AF$150:$AF$153,[1]AGOSTO!$AF$156,[1]AGOSTO!$AF$158:$AF$168,[1]AGOSTO!$AF$173:$AF$174,[1]AGOSTO!$AF$177:$AF$183,[1]AGOSTO!$AF$186,[1]AGOSTO!$AF$188:$AF$191,[1]AGOSTO!$AF$198:$AF$204,[1]AGOSTO!$AF$206:$AF$207,[1]AGOSTO!$AF$212:$AF$218,[1]AGOSTO!$AF$223:$AF$225,[1]AGOSTO!$AF$228:$AF$230,[1]AGOSTO!$AF$236:$AF$241,[1]AGOSTO!$AF$245:$AF$256</definedName>
    <definedName name="Pagos_dic">DICIEMBRE!$AF$17:$AF$19,DICIEMBRE!$AF$21:$AF$33,DICIEMBRE!$AF$36:$AF$41,DICIEMBRE!$AF$45:$AF$48,DICIEMBRE!$AF$50:$AF$55,DICIEMBRE!$AF$59:$AF$61,DICIEMBRE!$AF$66:$AF$68,DICIEMBRE!$AF$70:$AF$81,DICIEMBRE!$AF$84:$AF$88,DICIEMBRE!$AF$92:$AF$95,DICIEMBRE!$AF$97:$AF$102,DICIEMBRE!$AF$106:$AF$108,DICIEMBRE!$AF$115:$AF$121,DICIEMBRE!$AF$124:$AF$139,DICIEMBRE!$AF$142:$AF$143,DICIEMBRE!$AF$148,DICIEMBRE!$AF$150:$AF$153,DICIEMBRE!$AF$156,DICIEMBRE!$AF$158:$AF$168,DICIEMBRE!$AF$173:$AF$174,DICIEMBRE!$AF$177:$AF$183,DICIEMBRE!$AF$186,DICIEMBRE!$AF$188:$AF$191,DICIEMBRE!$AF$198:$AF$204,DICIEMBRE!$AF$206:$AF$207,DICIEMBRE!$AF$212:$AF$218,DICIEMBRE!$AF$223:$AF$225,DICIEMBRE!$AF$228:$AF$230,DICIEMBRE!$AF$236:$AF$241,DICIEMBRE!$AF$245:$AF$256</definedName>
    <definedName name="Pagos_ene">[1]ENERO!$AF$17:$AF$19,[1]ENERO!$AF$21:$AF$33,[1]ENERO!$AF$36:$AF$41,[1]ENERO!$AF$45:$AF$48,[1]ENERO!$AF$50:$AF$55,[1]ENERO!$AF$59:$AF$61,[1]ENERO!$AF$66:$AF$68,[1]ENERO!$AF$70:$AF$81,[1]ENERO!$AF$84:$AF$88,[1]ENERO!$AF$92:$AF$95,[1]ENERO!$AF$97:$AF$102,[1]ENERO!$AF$106:$AF$108,[1]ENERO!$AF$115:$AF$121,[1]ENERO!$AF$124:$AF$139,[1]ENERO!$AF$142:$AF$143,[1]ENERO!$AF$148,[1]ENERO!$AF$150:$AF$153,[1]ENERO!$AF$156,[1]ENERO!$AF$158:$AF$168,[1]ENERO!$AF$173:$AF$174,[1]ENERO!$AF$177:$AF$183,[1]ENERO!$AF$186,[1]ENERO!$AF$188:$AF$191,[1]ENERO!$AF$198:$AF$204,[1]ENERO!$AF$206:$AF$207,[1]ENERO!$AF$212:$AF$218,[1]ENERO!$AF$223:$AF$225,[1]ENERO!$AF$228:$AF$230,[1]ENERO!$AF$236:$AF$241,[1]ENERO!$AF$245:$AF$256</definedName>
    <definedName name="Pagos_feb">[1]FEBRERO!$AF$17:$AF$19,[1]FEBRERO!$AF$21:$AF$33,[1]FEBRERO!$AF$36:$AF$41,[1]FEBRERO!$AF$45:$AF$48,[1]FEBRERO!$AF$50:$AF$55,[1]FEBRERO!$AF$59:$AF$61,[1]FEBRERO!$AF$66:$AF$68,[1]FEBRERO!$AF$70:$AF$81,[1]FEBRERO!$AF$84:$AF$88,[1]FEBRERO!$AF$92:$AF$95,[1]FEBRERO!$AF$97:$AF$102,[1]FEBRERO!$AF$106:$AF$108,[1]FEBRERO!$AF$115:$AF$121,[1]FEBRERO!$AF$124:$AF$139,[1]FEBRERO!$AF$142:$AF$143,[1]FEBRERO!$AF$148,[1]FEBRERO!$AF$150:$AF$153,[1]FEBRERO!$AF$156,[1]FEBRERO!$AF$158:$AF$168,[1]FEBRERO!$AF$173:$AF$174,[1]FEBRERO!$AF$177:$AF$183,[1]FEBRERO!$AF$186,[1]FEBRERO!$AF$188:$AF$191,[1]FEBRERO!$AF$198:$AF$204,[1]FEBRERO!$AF$206:$AF$207,[1]FEBRERO!$AF$212:$AF$218,[1]FEBRERO!$AF$223:$AF$225,[1]FEBRERO!$AF$228:$AF$230,[1]FEBRERO!$AF$236:$AF$241,[1]FEBRERO!$AF$245:$AF$256</definedName>
    <definedName name="Pagos_jul">[1]JULIO!$AF$17:$AF$19,[1]JULIO!$AF$21:$AF$33,[1]JULIO!$AF$36:$AF$41,[1]JULIO!$AF$45:$AF$48,[1]JULIO!$AF$50:$AF$55,[1]JULIO!$AF$59:$AF$61,[1]JULIO!$AF$66:$AF$68,[1]JULIO!$AF$70:$AF$81,[1]JULIO!$AF$84:$AF$88,[1]JULIO!$AF$92:$AF$95,[1]JULIO!$AF$97:$AF$102,[1]JULIO!$AF$106:$AF$108,[1]JULIO!$AF$115:$AF$121,[1]JULIO!$AF$124:$AF$139,[1]JULIO!$AF$142:$AF$143,[1]JULIO!$AF$148,[1]JULIO!$AF$150:$AF$153,[1]JULIO!$AF$156,[1]JULIO!$AF$158:$AF$168,[1]JULIO!$AF$173:$AF$174,[1]JULIO!$AF$177:$AF$183,[1]JULIO!$AF$186,[1]JULIO!$AF$188:$AF$191,[1]JULIO!$AF$198:$AF$204,[1]JULIO!$AF$206:$AF$207,[1]JULIO!$AF$212:$AF$218,[1]JULIO!$AF$223:$AF$225,[1]JULIO!$AF$228:$AF$230,[1]JULIO!$AF$236:$AF$241,[1]JULIO!$AF$245:$AF$256</definedName>
    <definedName name="Pagos_jun">[1]JUNIO!$AF$17:$AF$19,[1]JUNIO!$AF$21:$AF$33,[1]JUNIO!$AF$36:$AF$41,[1]JUNIO!$AF$45:$AF$48,[1]JUNIO!$AF$50:$AF$55,[1]JUNIO!$AF$59:$AF$61,[1]JUNIO!$AF$66:$AF$68,[1]JUNIO!$AF$70:$AF$81,[1]JUNIO!$AF$84:$AF$88,[1]JUNIO!$AF$92:$AF$95,[1]JUNIO!$AF$97:$AF$102,[1]JUNIO!$AF$106:$AF$108,[1]JUNIO!$AF$115:$AF$121,[1]JUNIO!$AF$124:$AF$139,[1]JUNIO!$AF$142:$AF$143,[1]JUNIO!$AF$148,[1]JUNIO!$AF$150:$AF$153,[1]JUNIO!$AF$156,[1]JUNIO!$AF$158:$AF$168,[1]JUNIO!$AF$173:$AF$174,[1]JUNIO!$AF$177:$AF$183,[1]JUNIO!$AF$186,[1]JUNIO!$AF$188:$AF$191,[1]JUNIO!$AF$198:$AF$204,[1]JUNIO!$AF$206:$AF$207,[1]JUNIO!$AF$212:$AF$218,[1]JUNIO!$AF$223:$AF$225,[1]JUNIO!$AF$228:$AF$230,[1]JUNIO!$AF$236:$AF$241,[1]JUNIO!$AF$245:$AF$256</definedName>
    <definedName name="Pagos_mar">[1]MARZO!$AF$17:$AF$19,[1]MARZO!$AF$21:$AF$33,[1]MARZO!$AF$36:$AF$41,[1]MARZO!$AF$45:$AF$48,[1]MARZO!$AF$50:$AF$55,[1]MARZO!$AF$59:$AF$61,[1]MARZO!$AF$66:$AF$68,[1]MARZO!$AF$70:$AF$81,[1]MARZO!$AF$84:$AF$88,[1]MARZO!$AF$92:$AF$95,[1]MARZO!$AF$97:$AF$102,[1]MARZO!$AF$106:$AF$108,[1]MARZO!$AF$115:$AF$121,[1]MARZO!$AF$124:$AF$139,[1]MARZO!$AF$142:$AF$143,[1]MARZO!$AF$148,[1]MARZO!$AF$150:$AF$153,[1]MARZO!$AF$156,[1]MARZO!$AF$158:$AF$168,[1]MARZO!$AF$173:$AF$174,[1]MARZO!$AF$177:$AF$183,[1]MARZO!$AF$186,[1]MARZO!$AF$188:$AF$191,[1]MARZO!$AF$198:$AF$204,[1]MARZO!$AF$206:$AF$207,[1]MARZO!$AF$212:$AF$218,[1]MARZO!$AF$223:$AF$225,[1]MARZO!$AF$228:$AF$230,[1]MARZO!$AF$236:$AF$241,[1]MARZO!$AF$245:$AF$256</definedName>
    <definedName name="Pagos_may">[1]MAYO!$AF$17:$AF$19,[1]MAYO!$AF$21:$AF$33,[1]MAYO!$AF$36:$AF$41,[1]MAYO!$AF$45:$AF$48,[1]MAYO!$AF$50:$AF$55,[1]MAYO!$AF$59:$AF$61,[1]MAYO!$AF$66:$AF$68,[1]MAYO!$AF$70:$AF$81,[1]MAYO!$AF$84:$AF$88,[1]MAYO!$AF$92:$AF$95,[1]MAYO!$AF$97:$AF$102,[1]MAYO!$AF$106:$AF$108,[1]MAYO!$AF$115:$AF$121,[1]MAYO!$AF$124:$AF$139,[1]MAYO!$AF$142:$AF$143,[1]MAYO!$AF$148,[1]MAYO!$AF$150:$AF$153,[1]MAYO!$AF$156,[1]MAYO!$AF$158:$AF$168,[1]MAYO!$AF$173:$AF$174,[1]MAYO!$AF$177:$AF$183,[1]MAYO!$AF$186,[1]MAYO!$AF$188:$AF$191,[1]MAYO!$AF$198:$AF$204,[1]MAYO!$AF$206:$AF$207,[1]MAYO!$AF$212:$AF$218,[1]MAYO!$AF$223:$AF$225,[1]MAYO!$AF$228:$AF$230,[1]MAYO!$AF$236:$AF$241,[1]MAYO!$AF$245:$AF$256</definedName>
    <definedName name="Pagos_nov">[1]NOVIEMBRE!$AF$17:$AF$19,[1]NOVIEMBRE!$AF$21:$AF$33,[1]NOVIEMBRE!$AF$36:$AF$41,[1]NOVIEMBRE!$AF$45:$AF$48,[1]NOVIEMBRE!$AF$50:$AF$55,[1]NOVIEMBRE!$AF$59:$AF$61,[1]NOVIEMBRE!$AF$66:$AF$68,[1]NOVIEMBRE!$AF$70:$AF$81,[1]NOVIEMBRE!$AF$84:$AF$88,[1]NOVIEMBRE!$AF$92:$AF$95,[1]NOVIEMBRE!$AF$97:$AF$102,[1]NOVIEMBRE!$AF$106:$AF$108,[1]NOVIEMBRE!$AF$115:$AF$121,[1]NOVIEMBRE!$AF$124:$AF$139,[1]NOVIEMBRE!$AF$142:$AF$143,[1]NOVIEMBRE!$AF$148,[1]NOVIEMBRE!$AF$150:$AF$153,[1]NOVIEMBRE!$AF$156,[1]NOVIEMBRE!$AF$158:$AF$168,[1]NOVIEMBRE!$AF$173:$AF$174,[1]NOVIEMBRE!$AF$177:$AF$183,[1]NOVIEMBRE!$AF$186,[1]NOVIEMBRE!$AF$188:$AF$191,[1]NOVIEMBRE!$AF$198:$AF$204,[1]NOVIEMBRE!$AF$206:$AF$207,[1]NOVIEMBRE!$AF$212:$AF$218,[1]NOVIEMBRE!$AF$223:$AF$225,[1]NOVIEMBRE!$AF$228:$AF$230,[1]NOVIEMBRE!$AF$236:$AF$241,[1]NOVIEMBRE!$AF$245:$AF$256</definedName>
    <definedName name="Pagos_oct">[1]OCTUBRE!$AF$17:$AF$19,[1]OCTUBRE!$AF$21:$AF$33,[1]OCTUBRE!$AF$36:$AF$41,[1]OCTUBRE!$AF$45:$AF$48,[1]OCTUBRE!$AF$50:$AF$55,[1]OCTUBRE!$AF$59:$AF$61,[1]OCTUBRE!$AF$66:$AF$68,[1]OCTUBRE!$AF$70:$AF$81,[1]OCTUBRE!$AF$84:$AF$88,[1]OCTUBRE!$AF$92:$AF$95,[1]OCTUBRE!$AF$97:$AF$102,[1]OCTUBRE!$AF$106:$AF$108,[1]OCTUBRE!$AF$115:$AF$121,[1]OCTUBRE!$AF$124:$AF$139,[1]OCTUBRE!$AF$142:$AF$143,[1]OCTUBRE!$AF$148,[1]OCTUBRE!$AF$150:$AF$153,[1]OCTUBRE!$AF$156,[1]OCTUBRE!$AF$158:$AF$168,[1]OCTUBRE!$AF$173:$AF$174,[1]OCTUBRE!$AF$177:$AF$183,[1]OCTUBRE!$AF$186,[1]OCTUBRE!$AF$188:$AF$191,[1]OCTUBRE!$AF$198:$AF$204,[1]OCTUBRE!$AF$206:$AF$207,[1]OCTUBRE!$AF$212:$AF$218,[1]OCTUBRE!$AF$223:$AF$225,[1]OCTUBRE!$AF$228:$AF$230,[1]OCTUBRE!$AF$236:$AF$241,[1]OCTUBRE!$AF$245:$AF$256</definedName>
    <definedName name="Pagos_sep">[1]SEPTIEMBRE!$AF$17:$AF$19,[1]SEPTIEMBRE!$AF$21:$AF$33,[1]SEPTIEMBRE!$AF$36:$AF$41,[1]SEPTIEMBRE!$AF$45:$AF$48,[1]SEPTIEMBRE!$AF$50:$AF$55,[1]SEPTIEMBRE!$AF$59:$AF$61,[1]SEPTIEMBRE!$AF$66:$AF$68,[1]SEPTIEMBRE!$AF$70:$AF$81,[1]SEPTIEMBRE!$AF$84:$AF$88,[1]SEPTIEMBRE!$AF$92:$AF$95,[1]SEPTIEMBRE!$AF$97:$AF$102,[1]SEPTIEMBRE!$AF$106:$AF$108,[1]SEPTIEMBRE!$AF$115:$AF$121,[1]SEPTIEMBRE!$AF$124:$AF$139,[1]SEPTIEMBRE!$AF$142:$AF$143,[1]SEPTIEMBRE!$AF$148,[1]SEPTIEMBRE!$AF$150:$AF$153,[1]SEPTIEMBRE!$AF$156,[1]SEPTIEMBRE!$AF$158:$AF$168,[1]SEPTIEMBRE!$AF$173:$AF$174,[1]SEPTIEMBRE!$AF$177:$AF$183,[1]SEPTIEMBRE!$AF$186,[1]SEPTIEMBRE!$AF$188:$AF$191,[1]SEPTIEMBRE!$AF$198:$AF$204,[1]SEPTIEMBRE!$AF$206:$AF$207,[1]SEPTIEMBRE!$AF$212:$AF$218,[1]SEPTIEMBRE!$AF$223:$AF$225,[1]SEPTIEMBRE!$AF$228:$AF$230,[1]SEPTIEMBRE!$AF$236:$AF$241,[1]SEPTIEMBRE!$AF$245:$AF$256</definedName>
    <definedName name="Presupuesto_inicial_gastos">[1]ENERO!$U$17:$U$19,[1]ENERO!$U$21:$U$33,[1]ENERO!$U$36:$U$41,[1]ENERO!$U$45:$U$48,[1]ENERO!$U$50:$U$56,[1]ENERO!$U$59:$U$61,[1]ENERO!$U$66:$U$68,[1]ENERO!$U$70:$U$81,[1]ENERO!$U$84:$U$88,[1]ENERO!$U$92:$U$95,[1]ENERO!$U$97:$U$102,[1]ENERO!$U$106:$U$108,[1]ENERO!$U$115:$U$121,[1]ENERO!$U$124:$U$139,[1]ENERO!$U$142:$U$143,[1]ENERO!$U$148,[1]ENERO!$U$150:$U$153,[1]ENERO!$U$156,[1]ENERO!$U$158:$U$168,[1]ENERO!$U$173:$U$174,[1]ENERO!$U$177:$U$183,[1]ENERO!$U$186,[1]ENERO!$U$188:$U$191,[1]ENERO!$U$198:$U$204,[1]ENERO!$U$206:$U$207,[1]ENERO!$U$212:$U$218,[1]ENERO!$U$223:$U$225,[1]ENERO!$U$228:$U$230,[1]ENERO!$U$236:$U$241,[1]ENERO!$U$245:$U$256</definedName>
    <definedName name="Presupuesto_inicial_ingresos">[1]ENERO!$C$12:$C$15,[1]ENERO!$C$23:$C$24,[1]ENERO!$C$26:$C$27,[1]ENERO!$C$30:$C$31,[1]ENERO!$C$33:$C$34,[1]ENERO!$C$36:$C$41,[1]ENERO!$C$43:$C$44,[1]ENERO!$C$46:$C$47,[1]ENERO!$C$49:$C$50,[1]ENERO!$C$52:$C$53,[1]ENERO!$C$55:$C$56,[1]ENERO!$C$58:$C$59,[1]ENERO!$C$61:$C$62,[1]ENERO!$C$64:$C$65,[1]ENERO!$C$67:$C$68,[1]ENERO!$C$70:$C$71,[1]ENERO!$C$73:$C$74,[1]ENERO!$C$76:$C$77,[1]ENERO!$C$79:$C$80,[1]ENERO!$C$82:$C$83,[1]ENERO!$C$86:$C$92,[1]ENERO!$C$94:$C$97,[1]ENERO!$C$100:$C$106,[1]ENERO!$C$109:$C$117</definedName>
    <definedName name="Recaudos_abr">[1]ABRIL!$K$109:$K$117,[1]ABRIL!$K$100:$K$106,[1]ABRIL!$K$93:$K$97,[1]ABRIL!$K$86:$K$92,[1]ABRIL!$K$82:$K$83,[1]ABRIL!$K$79:$K$80,[1]ABRIL!$K$76:$K$77,[1]ABRIL!$K$73:$K$74,[1]ABRIL!$K$70:$K$71,[1]ABRIL!$K$67:$K$68,[1]ABRIL!$K$64:$K$65,[1]ABRIL!$K$61:$K$62,[1]ABRIL!$K$58:$K$59,[1]ABRIL!$K$55:$K$56,[1]ABRIL!$K$52:$K$53,[1]ABRIL!$K$49:$K$50,[1]ABRIL!$K$46:$K$47,[1]ABRIL!$K$43:$K$44,[1]ABRIL!$K$36:$K$41,[1]ABRIL!$K$33:$K$34,[1]ABRIL!$K$30:$K$31,[1]ABRIL!$K$26:$K$27,[1]ABRIL!$K$23:$K$24</definedName>
    <definedName name="Recaudos_ago">[1]AGOSTO!$K$109:$K$117,[1]AGOSTO!$K$100:$K$106,[1]AGOSTO!$K$93:$K$97,[1]AGOSTO!$K$86:$K$92,[1]AGOSTO!$K$82:$K$83,[1]AGOSTO!$K$79:$K$80,[1]AGOSTO!$K$76:$K$77,[1]AGOSTO!$K$73:$K$74,[1]AGOSTO!$K$70:$K$71,[1]AGOSTO!$K$67:$K$68,[1]AGOSTO!$K$64:$K$65,[1]AGOSTO!$K$61:$K$62,[1]AGOSTO!$K$58:$K$59,[1]AGOSTO!$K$55:$K$56,[1]AGOSTO!$K$52:$K$53,[1]AGOSTO!$K$49:$K$50,[1]AGOSTO!$K$46:$K$47,[1]AGOSTO!$K$43:$K$44,[1]AGOSTO!$K$36:$K$41,[1]AGOSTO!$K$33:$K$34,[1]AGOSTO!$K$30:$K$31,[1]AGOSTO!$K$26:$K$27,[1]AGOSTO!$K$23:$K$24</definedName>
    <definedName name="Recaudos_dic">DICIEMBRE!$K$109:$K$117,DICIEMBRE!$K$100:$K$106,DICIEMBRE!$K$93:$K$97,DICIEMBRE!$K$86:$K$92,DICIEMBRE!$K$82:$K$83,DICIEMBRE!$K$79:$K$80,DICIEMBRE!$K$76:$K$77,DICIEMBRE!$K$73:$K$74,DICIEMBRE!$K$70:$K$71,DICIEMBRE!$K$67:$K$68,DICIEMBRE!$K$64:$K$65,DICIEMBRE!$K$61:$K$62,DICIEMBRE!$K$58:$K$59,DICIEMBRE!$K$55:$K$56,DICIEMBRE!$K$52:$K$53,DICIEMBRE!$K$49:$K$50,DICIEMBRE!$K$46:$K$47,DICIEMBRE!$K$43:$K$44,DICIEMBRE!$K$36:$K$41,DICIEMBRE!$K$33:$K$34,DICIEMBRE!$K$30:$K$31,DICIEMBRE!$K$26:$K$27,DICIEMBRE!$K$23:$K$24</definedName>
    <definedName name="Recaudos_ene">[1]ENERO!$K$109:$K$117,[1]ENERO!$K$100:$K$106,[1]ENERO!$K$93:$K$97,[1]ENERO!$K$86:$K$92,[1]ENERO!$K$82:$K$83,[1]ENERO!$K$79:$K$80,[1]ENERO!$K$76:$K$77,[1]ENERO!$K$73:$K$74,[1]ENERO!$K$70:$K$71,[1]ENERO!$K$67:$K$68,[1]ENERO!$K$64:$K$65,[1]ENERO!$K$61:$K$62,[1]ENERO!$K$58:$K$59,[1]ENERO!$K$55:$K$56,[1]ENERO!$K$52:$K$53,[1]ENERO!$K$49:$K$50,[1]ENERO!$K$46:$K$47,[1]ENERO!$K$43:$K$44,[1]ENERO!$K$36:$K$41,[1]ENERO!$K$33:$K$34,[1]ENERO!$K$30:$K$31,[1]ENERO!$K$26:$K$27,[1]ENERO!$K$23:$K$24</definedName>
    <definedName name="Recaudos_feb">[1]FEBRERO!$K$109:$K$117,[1]FEBRERO!$K$100:$K$106,[1]FEBRERO!$K$93:$K$97,[1]FEBRERO!$K$86:$K$92,[1]FEBRERO!$K$82:$K$83,[1]FEBRERO!$K$79:$K$80,[1]FEBRERO!$K$76:$K$77,[1]FEBRERO!$K$73:$K$74,[1]FEBRERO!$K$70:$K$71,[1]FEBRERO!$K$67:$K$68,[1]FEBRERO!$K$64:$K$65,[1]FEBRERO!$K$61:$K$62,[1]FEBRERO!$K$58:$K$59,[1]FEBRERO!$K$55:$K$56,[1]FEBRERO!$K$52:$K$53,[1]FEBRERO!$K$49:$K$50,[1]FEBRERO!$K$46:$K$47,[1]FEBRERO!$K$43:$K$44,[1]FEBRERO!$K$36:$K$41,[1]FEBRERO!$K$33:$K$34,[1]FEBRERO!$K$30:$K$31,[1]FEBRERO!$K$26:$K$27,[1]FEBRERO!$K$23:$K$24</definedName>
    <definedName name="Recaudos_jul">[1]JULIO!$K$109:$K$117,[1]JULIO!$K$100:$K$106,[1]JULIO!$K$93:$K$97,[1]JULIO!$K$86:$K$92,[1]JULIO!$K$82:$K$83,[1]JULIO!$K$79:$K$80,[1]JULIO!$K$76:$K$77,[1]JULIO!$K$73:$K$74,[1]JULIO!$K$70:$K$71,[1]JULIO!$K$67:$K$68,[1]JULIO!$K$64:$K$65,[1]JULIO!$K$61:$K$62,[1]JULIO!$K$58:$K$59,[1]JULIO!$K$55:$K$56,[1]JULIO!$K$52:$K$53,[1]JULIO!$K$49:$K$50,[1]JULIO!$K$46:$K$47,[1]JULIO!$K$43:$K$44,[1]JULIO!$K$36:$K$41,[1]JULIO!$K$33:$K$34,[1]JULIO!$K$30:$K$31,[1]JULIO!$K$26:$K$27,[1]JULIO!$K$23:$K$24</definedName>
    <definedName name="Recaudos_jun">[1]JUNIO!$K$109:$K$117,[1]JUNIO!$K$100:$K$106,[1]JUNIO!$K$93:$K$97,[1]JUNIO!$K$86:$K$92,[1]JUNIO!$K$82:$K$83,[1]JUNIO!$K$79:$K$80,[1]JUNIO!$K$76:$K$77,[1]JUNIO!$K$73:$K$74,[1]JUNIO!$K$70:$K$71,[1]JUNIO!$K$67:$K$68,[1]JUNIO!$K$64:$K$65,[1]JUNIO!$K$61:$K$62,[1]JUNIO!$K$58:$K$59,[1]JUNIO!$K$55:$K$56,[1]JUNIO!$K$52:$K$53,[1]JUNIO!$K$49:$K$50,[1]JUNIO!$K$46:$K$47,[1]JUNIO!$K$43:$K$44,[1]JUNIO!$K$36:$K$41,[1]JUNIO!$K$33:$K$34,[1]JUNIO!$K$30:$K$31,[1]JUNIO!$K$26:$K$27,[1]JUNIO!$K$23:$K$24</definedName>
    <definedName name="Recaudos_mar">[1]MARZO!$K$109:$K$117,[1]MARZO!$K$100:$K$106,[1]MARZO!$K$93:$K$97,[1]MARZO!$K$86:$K$92,[1]MARZO!$K$82:$K$83,[1]MARZO!$K$79:$K$80,[1]MARZO!$K$76:$K$77,[1]MARZO!$K$73:$K$74,[1]MARZO!$K$70:$K$71,[1]MARZO!$K$67:$K$68,[1]MARZO!$K$64:$K$65,[1]MARZO!$K$61:$K$62,[1]MARZO!$K$58:$K$59,[1]MARZO!$K$55:$K$56,[1]MARZO!$K$52:$K$53,[1]MARZO!$K$49:$K$50,[1]MARZO!$K$46:$K$47,[1]MARZO!$K$43:$K$44,[1]MARZO!$K$36:$K$41,[1]MARZO!$K$33:$K$34,[1]MARZO!$K$30:$K$31,[1]MARZO!$K$26:$K$27,[1]MARZO!$K$23:$K$24</definedName>
    <definedName name="Recaudos_may">[1]MAYO!$K$109:$K$117,[1]MAYO!$K$100:$K$106,[1]MAYO!$K$93:$K$97,[1]MAYO!$K$86:$K$92,[1]MAYO!$K$82:$K$83,[1]MAYO!$K$79:$K$80,[1]MAYO!$K$76:$K$77,[1]MAYO!$K$73:$K$74,[1]MAYO!$K$70:$K$71,[1]MAYO!$K$67:$K$68,[1]MAYO!$K$64:$K$65,[1]MAYO!$K$61:$K$62,[1]MAYO!$K$58:$K$59,[1]MAYO!$K$55:$K$56,[1]MAYO!$K$52:$K$53,[1]MAYO!$K$49:$K$50,[1]MAYO!$K$46:$K$47,[1]MAYO!$K$43:$K$44,[1]MAYO!$K$36:$K$41,[1]MAYO!$K$33:$K$34,[1]MAYO!$K$30:$K$31,[1]MAYO!$K$26:$K$27,[1]MAYO!$K$23:$K$24</definedName>
    <definedName name="Recaudos_nov">[1]NOVIEMBRE!$K$109:$K$117,[1]NOVIEMBRE!$K$100:$K$106,[1]NOVIEMBRE!$K$93:$K$97,[1]NOVIEMBRE!$K$86:$K$92,[1]NOVIEMBRE!$K$82:$K$83,[1]NOVIEMBRE!$K$79:$K$80,[1]NOVIEMBRE!$K$76:$K$77,[1]NOVIEMBRE!$K$73:$K$74,[1]NOVIEMBRE!$K$70:$K$71,[1]NOVIEMBRE!$K$67:$K$68,[1]NOVIEMBRE!$K$64:$K$65,[1]NOVIEMBRE!$K$61:$K$62,[1]NOVIEMBRE!$K$58:$K$59,[1]NOVIEMBRE!$K$55:$K$56,[1]NOVIEMBRE!$K$52:$K$53,[1]NOVIEMBRE!$K$49:$K$50,[1]NOVIEMBRE!$K$46:$K$47,[1]NOVIEMBRE!$K$43:$K$44,[1]NOVIEMBRE!$K$36:$K$41,[1]NOVIEMBRE!$K$33:$K$34,[1]NOVIEMBRE!$K$30:$K$31,[1]NOVIEMBRE!$K$26:$K$27,[1]NOVIEMBRE!$K$23:$K$24</definedName>
    <definedName name="Recaudos_oct">[1]OCTUBRE!$K$109:$K$117,[1]OCTUBRE!$K$100:$K$106,[1]OCTUBRE!$K$93:$K$97,[1]OCTUBRE!$K$86:$K$92,[1]OCTUBRE!$K$82:$K$83,[1]OCTUBRE!$K$79:$K$80,[1]OCTUBRE!$K$76:$K$77,[1]OCTUBRE!$K$73:$K$74,[1]OCTUBRE!$K$70:$K$71,[1]OCTUBRE!$K$67:$K$68,[1]OCTUBRE!$K$64:$K$65,[1]OCTUBRE!$K$61:$K$62,[1]OCTUBRE!$K$58:$K$59,[1]OCTUBRE!$K$55:$K$56,[1]OCTUBRE!$K$52:$K$53,[1]OCTUBRE!$K$49:$K$50,[1]OCTUBRE!$K$46:$K$47,[1]OCTUBRE!$K$43:$K$44,[1]OCTUBRE!$K$36:$K$41,[1]OCTUBRE!$K$33:$K$34,[1]OCTUBRE!$K$30:$K$31,[1]OCTUBRE!$K$26:$K$27,[1]OCTUBRE!$K$23:$K$24</definedName>
    <definedName name="Recaudos_sep">[1]SEPTIEMBRE!$K$109:$K$117,[1]SEPTIEMBRE!$K$100:$K$106,[1]SEPTIEMBRE!$K$93:$K$97,[1]SEPTIEMBRE!$K$86:$K$92,[1]SEPTIEMBRE!$K$82:$K$83,[1]SEPTIEMBRE!$K$79:$K$80,[1]SEPTIEMBRE!$K$76:$K$77,[1]SEPTIEMBRE!$K$73:$K$74,[1]SEPTIEMBRE!$K$70:$K$71,[1]SEPTIEMBRE!$K$67:$K$68,[1]SEPTIEMBRE!$K$64:$K$65,[1]SEPTIEMBRE!$K$61:$K$62,[1]SEPTIEMBRE!$K$58:$K$59,[1]SEPTIEMBRE!$K$55:$K$56,[1]SEPTIEMBRE!$K$52:$K$53,[1]SEPTIEMBRE!$K$49:$K$50,[1]SEPTIEMBRE!$K$46:$K$47,[1]SEPTIEMBRE!$K$43:$K$44,[1]SEPTIEMBRE!$K$36:$K$41,[1]SEPTIEMBRE!$K$33:$K$34,[1]SEPTIEMBRE!$K$30:$K$31,[1]SEPTIEMBRE!$K$26:$K$27,[1]SEPTIEMBRE!$K$23:$K$24</definedName>
    <definedName name="Reconocimientos_abr">[1]ABRIL!$H$23:$H$24,[1]ABRIL!$H$26:$H$27,[1]ABRIL!$H$30:$H$31,[1]ABRIL!$H$33:$H$34,[1]ABRIL!$H$36:$H$41,[1]ABRIL!$H$43:$H$44,[1]ABRIL!$H$46:$H$47,[1]ABRIL!$H$49:$H$50,[1]ABRIL!$H$52:$H$53,[1]ABRIL!$H$55:$H$56,[1]ABRIL!$H$58:$H$59,[1]ABRIL!$H$61:$H$62,[1]ABRIL!$H$64:$H$65,[1]ABRIL!$H$67:$H$68,[1]ABRIL!$H$70:$H$71,[1]ABRIL!$H$73:$H$74,[1]ABRIL!$H$76:$H$77,[1]ABRIL!$H$79:$H$80,[1]ABRIL!$H$82:$H$83,[1]ABRIL!$H$86:$H$92,[1]ABRIL!$H$94:$H$97,[1]ABRIL!$H$100:$H$106,[1]ABRIL!$H$109:$H$117</definedName>
    <definedName name="Reconocimientos_ago">[1]AGOSTO!$H$23:$H$24,[1]AGOSTO!$H$26:$H$27,[1]AGOSTO!$H$30:$H$31,[1]AGOSTO!$H$33:$H$34,[1]AGOSTO!$H$36:$H$41,[1]AGOSTO!$H$43:$H$44,[1]AGOSTO!$H$46:$H$47,[1]AGOSTO!$H$49:$H$50,[1]AGOSTO!$H$52:$H$53,[1]AGOSTO!$H$55:$H$56,[1]AGOSTO!$H$58:$H$59,[1]AGOSTO!$H$61:$H$62,[1]AGOSTO!$H$64:$H$65,[1]AGOSTO!$H$67:$H$68,[1]AGOSTO!$H$70:$H$71,[1]AGOSTO!$H$73:$H$74,[1]AGOSTO!$H$76:$H$77,[1]AGOSTO!$H$79:$H$80,[1]AGOSTO!$H$82:$H$83,[1]AGOSTO!$H$86:$H$92,[1]AGOSTO!$H$94:$H$97,[1]AGOSTO!$H$100:$H$106,[1]AGOSTO!$H$109:$H$117</definedName>
    <definedName name="Reconocimientos_dic">DICIEMBRE!$H$23:$H$24,DICIEMBRE!$H$26:$H$27,DICIEMBRE!$H$30:$H$31,DICIEMBRE!$H$33:$H$34,DICIEMBRE!$H$36:$H$41,DICIEMBRE!$H$43:$H$44,DICIEMBRE!$H$46:$H$47,DICIEMBRE!$H$49:$H$50,DICIEMBRE!$H$52:$H$53,DICIEMBRE!$H$55:$H$56,DICIEMBRE!$H$58:$H$59,DICIEMBRE!$H$61:$H$62,DICIEMBRE!$H$64:$H$65,DICIEMBRE!$H$67:$H$68,DICIEMBRE!$H$70:$H$71,DICIEMBRE!$H$73:$H$74,DICIEMBRE!$H$76:$H$77,DICIEMBRE!$H$79:$H$80,DICIEMBRE!$H$82:$H$83,DICIEMBRE!$H$86:$H$92,DICIEMBRE!$H$94:$H$97,DICIEMBRE!$H$100:$H$106,DICIEMBRE!$H$109:$H$117</definedName>
    <definedName name="Reconocimientos_ene">[1]ENERO!$H$23:$H$24,[1]ENERO!$H$26:$H$27,[1]ENERO!$H$30:$H$31,[1]ENERO!$H$33:$H$34,[1]ENERO!$H$36:$H$41,[1]ENERO!$H$43:$H$44,[1]ENERO!$H$46:$H$47,[1]ENERO!$H$49:$H$50,[1]ENERO!$H$52:$H$53,[1]ENERO!$H$55:$H$56,[1]ENERO!$H$58:$H$59,[1]ENERO!$H$61:$H$62,[1]ENERO!$H$64:$H$65,[1]ENERO!$H$67:$H$68,[1]ENERO!$H$70:$H$71,[1]ENERO!$H$73:$H$74,[1]ENERO!$H$76:$H$77,[1]ENERO!$H$79:$H$80,[1]ENERO!$H$82:$H$83,[1]ENERO!$H$86:$H$92,[1]ENERO!$H$94:$H$97,[1]ENERO!$H$100:$H$106,[1]ENERO!$H$109:$H$117</definedName>
    <definedName name="Reconocimientos_feb">[1]FEBRERO!$H$23:$H$24,[1]FEBRERO!$H$26:$H$27,[1]FEBRERO!$H$30:$H$31,[1]FEBRERO!$H$33:$H$34,[1]FEBRERO!$H$36:$H$41,[1]FEBRERO!$H$43:$H$44,[1]FEBRERO!$H$46:$H$47,[1]FEBRERO!$H$49:$H$50,[1]FEBRERO!$H$52:$H$53,[1]FEBRERO!$H$55:$H$56,[1]FEBRERO!$H$58:$H$59,[1]FEBRERO!$H$61:$H$62,[1]FEBRERO!$H$64:$H$65,[1]FEBRERO!$H$67:$H$68,[1]FEBRERO!$H$70:$H$71,[1]FEBRERO!$H$73:$H$74,[1]FEBRERO!$H$76:$H$77,[1]FEBRERO!$H$79:$H$80,[1]FEBRERO!$H$82:$H$83,[1]FEBRERO!$H$86:$H$92,[1]FEBRERO!$H$94:$H$97,[1]FEBRERO!$H$100:$H$106,[1]FEBRERO!$H$109:$H$117</definedName>
    <definedName name="Reconocimientos_jul">[1]JULIO!$H$23:$H$24,[1]JULIO!$H$26:$H$27,[1]JULIO!$H$30:$H$31,[1]JULIO!$H$33:$H$34,[1]JULIO!$H$36:$H$41,[1]JULIO!$H$43:$H$44,[1]JULIO!$H$46:$H$47,[1]JULIO!$H$49:$H$50,[1]JULIO!$H$52:$H$53,[1]JULIO!$H$55:$H$56,[1]JULIO!$H$58:$H$59,[1]JULIO!$H$61:$H$62,[1]JULIO!$H$64:$H$65,[1]JULIO!$H$67:$H$68,[1]JULIO!$H$70:$H$71,[1]JULIO!$H$73:$H$74,[1]JULIO!$H$76:$H$77,[1]JULIO!$H$79:$H$80,[1]JULIO!$H$82:$H$83,[1]JULIO!$H$86:$H$92,[1]JULIO!$H$94:$H$97,[1]JULIO!$H$100:$H$106,[1]JULIO!$H$109:$H$117</definedName>
    <definedName name="Reconocimientos_jun">[1]JUNIO!$H$23:$H$24,[1]JUNIO!$H$26:$H$27,[1]JUNIO!$H$30:$H$31,[1]JUNIO!$H$33:$H$34,[1]JUNIO!$H$36:$H$41,[1]JUNIO!$H$43:$H$44,[1]JUNIO!$H$46:$H$47,[1]JUNIO!$H$49:$H$50,[1]JUNIO!$H$52:$H$53,[1]JUNIO!$H$55:$H$56,[1]JUNIO!$H$58:$H$59,[1]JUNIO!$H$61:$H$62,[1]JUNIO!$H$64:$H$65,[1]JUNIO!$H$67:$H$68,[1]JUNIO!$H$70:$H$71,[1]JUNIO!$H$73:$H$74,[1]JUNIO!$H$76:$H$77,[1]JUNIO!$H$79:$H$80,[1]JUNIO!$H$82:$H$83,[1]JUNIO!$H$86:$H$92,[1]JUNIO!$H$94:$H$97,[1]JUNIO!$H$100:$H$106,[1]JUNIO!$H$109:$H$117</definedName>
    <definedName name="Reconocimientos_mar">[1]MARZO!$H$23:$H$24,[1]MARZO!$H$26:$H$27,[1]MARZO!$H$30:$H$31,[1]MARZO!$H$33:$H$34,[1]MARZO!$H$36:$H$41,[1]MARZO!$H$43:$H$44,[1]MARZO!$H$46:$H$47,[1]MARZO!$H$49:$H$50,[1]MARZO!$H$52:$H$53,[1]MARZO!$H$55:$H$56,[1]MARZO!$H$58:$H$59,[1]MARZO!$H$61:$H$62,[1]MARZO!$H$64:$H$65,[1]MARZO!$H$67:$H$68,[1]MARZO!$H$70:$H$71,[1]MARZO!$H$73:$H$74,[1]MARZO!$H$76:$H$77,[1]MARZO!$H$79:$H$80,[1]MARZO!$H$82:$H$83,[1]MARZO!$H$86:$H$92,[1]MARZO!$H$94:$H$97,[1]MARZO!$H$100:$H$106,[1]MARZO!$H$109:$H$117</definedName>
    <definedName name="Reconocimientos_may">[1]MAYO!$H$23:$H$24,[1]MAYO!$H$26:$H$27,[1]MAYO!$H$30:$H$31,[1]MAYO!$H$33:$H$34,[1]MAYO!$H$36:$H$41,[1]MAYO!$H$43:$H$44,[1]MAYO!$H$46:$H$47,[1]MAYO!$H$49:$H$50,[1]MAYO!$H$52:$H$53,[1]MAYO!$H$55:$H$56,[1]MAYO!$H$58:$H$59,[1]MAYO!$H$61:$H$62,[1]MAYO!$H$64:$H$65,[1]MAYO!$H$67:$H$68,[1]MAYO!$H$70:$H$71,[1]MAYO!$H$73:$H$74,[1]MAYO!$H$76:$H$77,[1]MAYO!$H$79:$H$80,[1]MAYO!$H$82:$H$83,[1]MAYO!$H$86:$H$92,[1]MAYO!$H$94:$H$97,[1]MAYO!$H$100:$H$106,[1]MAYO!$H$109:$H$117</definedName>
    <definedName name="Reconocimientos_nov">[1]NOVIEMBRE!$H$23:$H$24,[1]NOVIEMBRE!$H$26:$H$27,[1]NOVIEMBRE!$H$30:$H$31,[1]NOVIEMBRE!$H$33:$H$34,[1]NOVIEMBRE!$H$36:$H$41,[1]NOVIEMBRE!$H$43:$H$44,[1]NOVIEMBRE!$H$46:$H$47,[1]NOVIEMBRE!$H$49:$H$50,[1]NOVIEMBRE!$H$52:$H$53,[1]NOVIEMBRE!$H$55:$H$56,[1]NOVIEMBRE!$H$58:$H$59,[1]NOVIEMBRE!$H$61:$H$62,[1]NOVIEMBRE!$H$64:$H$65,[1]NOVIEMBRE!$H$67:$H$68,[1]NOVIEMBRE!$H$70:$H$71,[1]NOVIEMBRE!$H$73:$H$74,[1]NOVIEMBRE!$H$76:$H$77,[1]NOVIEMBRE!$H$79:$H$80,[1]NOVIEMBRE!$H$82:$H$83,[1]NOVIEMBRE!$H$86:$H$92,[1]NOVIEMBRE!$H$94:$H$97,[1]NOVIEMBRE!$H$100:$H$106,[1]NOVIEMBRE!$H$109:$H$117</definedName>
    <definedName name="Reconocimientos_oct">[1]OCTUBRE!$H$23:$H$24,[1]OCTUBRE!$H$26:$H$27,[1]OCTUBRE!$H$30:$H$31,[1]OCTUBRE!$H$33:$H$34,[1]OCTUBRE!$H$36:$H$41,[1]OCTUBRE!$H$43:$H$44,[1]OCTUBRE!$H$46:$H$47,[1]OCTUBRE!$H$49:$H$50,[1]OCTUBRE!$H$52:$H$53,[1]OCTUBRE!$H$55:$H$56,[1]OCTUBRE!$H$58:$H$59,[1]OCTUBRE!$H$61:$H$62,[1]OCTUBRE!$H$64:$H$65,[1]OCTUBRE!$H$67:$H$68,[1]OCTUBRE!$H$70:$H$71,[1]OCTUBRE!$H$73:$H$74,[1]OCTUBRE!$H$76:$H$77,[1]OCTUBRE!$H$79:$H$80,[1]OCTUBRE!$H$82:$H$83,[1]OCTUBRE!$H$86:$H$92,[1]OCTUBRE!$H$94:$H$97,[1]OCTUBRE!$H$100:$H$106,[1]OCTUBRE!$H$109:$H$117</definedName>
    <definedName name="Reconocimientos_sep">[1]SEPTIEMBRE!$H$23:$H$24,[1]SEPTIEMBRE!$H$26:$H$27,[1]SEPTIEMBRE!$H$30:$H$31,[1]SEPTIEMBRE!$H$33:$H$34,[1]SEPTIEMBRE!$H$36:$H$41,[1]SEPTIEMBRE!$H$43:$H$44,[1]SEPTIEMBRE!$H$46:$H$47,[1]SEPTIEMBRE!$H$49:$H$50,[1]SEPTIEMBRE!$H$52:$H$53,[1]SEPTIEMBRE!$H$55:$H$56,[1]SEPTIEMBRE!$H$58:$H$59,[1]SEPTIEMBRE!$H$61:$H$62,[1]SEPTIEMBRE!$H$64:$H$65,[1]SEPTIEMBRE!$H$67:$H$68,[1]SEPTIEMBRE!$H$70:$H$71,[1]SEPTIEMBRE!$H$73:$H$74,[1]SEPTIEMBRE!$H$76:$H$77,[1]SEPTIEMBRE!$H$79:$H$80,[1]SEPTIEMBRE!$H$82:$H$83,[1]SEPTIEMBRE!$H$86:$H$92,[1]SEPTIEMBRE!$H$94:$H$97,[1]SEPTIEMBRE!$H$100:$H$106,[1]SEPTIEMBRE!$H$109:$H$117</definedName>
    <definedName name="_xlnm.Print_Titles" localSheetId="0">DICIEMBRE!$2:$6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259" i="1" l="1"/>
  <c r="T257" i="1"/>
  <c r="S257" i="1"/>
  <c r="AG256" i="1"/>
  <c r="AE256" i="1"/>
  <c r="AD256" i="1"/>
  <c r="AB256" i="1"/>
  <c r="AA256" i="1"/>
  <c r="Y256" i="1"/>
  <c r="X256" i="1"/>
  <c r="AJ256" i="1" s="1"/>
  <c r="W256" i="1"/>
  <c r="V256" i="1"/>
  <c r="U256" i="1"/>
  <c r="T256" i="1"/>
  <c r="S256" i="1"/>
  <c r="AE255" i="1"/>
  <c r="AG255" i="1" s="1"/>
  <c r="AB255" i="1"/>
  <c r="AD255" i="1" s="1"/>
  <c r="Y255" i="1"/>
  <c r="AA255" i="1" s="1"/>
  <c r="W255" i="1"/>
  <c r="V255" i="1"/>
  <c r="U255" i="1"/>
  <c r="X255" i="1" s="1"/>
  <c r="T255" i="1"/>
  <c r="S255" i="1"/>
  <c r="AG254" i="1"/>
  <c r="AE254" i="1"/>
  <c r="AD254" i="1"/>
  <c r="AB254" i="1"/>
  <c r="AA254" i="1"/>
  <c r="Y254" i="1"/>
  <c r="W254" i="1"/>
  <c r="V254" i="1"/>
  <c r="X254" i="1" s="1"/>
  <c r="U254" i="1"/>
  <c r="T254" i="1"/>
  <c r="S254" i="1"/>
  <c r="AE253" i="1"/>
  <c r="AG253" i="1" s="1"/>
  <c r="AB253" i="1"/>
  <c r="AD253" i="1" s="1"/>
  <c r="Y253" i="1"/>
  <c r="AA253" i="1" s="1"/>
  <c r="W253" i="1"/>
  <c r="V253" i="1"/>
  <c r="U253" i="1"/>
  <c r="X253" i="1" s="1"/>
  <c r="T253" i="1"/>
  <c r="S253" i="1"/>
  <c r="AG252" i="1"/>
  <c r="AE252" i="1"/>
  <c r="AD252" i="1"/>
  <c r="AB252" i="1"/>
  <c r="AA252" i="1"/>
  <c r="Y252" i="1"/>
  <c r="W252" i="1"/>
  <c r="V252" i="1"/>
  <c r="X252" i="1" s="1"/>
  <c r="U252" i="1"/>
  <c r="T252" i="1"/>
  <c r="S252" i="1"/>
  <c r="AE251" i="1"/>
  <c r="AG251" i="1" s="1"/>
  <c r="AB251" i="1"/>
  <c r="AD251" i="1" s="1"/>
  <c r="Y251" i="1"/>
  <c r="AA251" i="1" s="1"/>
  <c r="W251" i="1"/>
  <c r="V251" i="1"/>
  <c r="U251" i="1"/>
  <c r="X251" i="1" s="1"/>
  <c r="T251" i="1"/>
  <c r="S251" i="1"/>
  <c r="AG250" i="1"/>
  <c r="AE250" i="1"/>
  <c r="AD250" i="1"/>
  <c r="AB250" i="1"/>
  <c r="AA250" i="1"/>
  <c r="Y250" i="1"/>
  <c r="W250" i="1"/>
  <c r="V250" i="1"/>
  <c r="X250" i="1" s="1"/>
  <c r="U250" i="1"/>
  <c r="T250" i="1"/>
  <c r="S250" i="1"/>
  <c r="AE249" i="1"/>
  <c r="AG249" i="1" s="1"/>
  <c r="AB249" i="1"/>
  <c r="AD249" i="1" s="1"/>
  <c r="Y249" i="1"/>
  <c r="AA249" i="1" s="1"/>
  <c r="W249" i="1"/>
  <c r="V249" i="1"/>
  <c r="U249" i="1"/>
  <c r="X249" i="1" s="1"/>
  <c r="T249" i="1"/>
  <c r="S249" i="1"/>
  <c r="AG248" i="1"/>
  <c r="AE248" i="1"/>
  <c r="AD248" i="1"/>
  <c r="AB248" i="1"/>
  <c r="AA248" i="1"/>
  <c r="Y248" i="1"/>
  <c r="W248" i="1"/>
  <c r="V248" i="1"/>
  <c r="X248" i="1" s="1"/>
  <c r="U248" i="1"/>
  <c r="T248" i="1"/>
  <c r="S248" i="1"/>
  <c r="AE247" i="1"/>
  <c r="AG247" i="1" s="1"/>
  <c r="AB247" i="1"/>
  <c r="AD247" i="1" s="1"/>
  <c r="Y247" i="1"/>
  <c r="AA247" i="1" s="1"/>
  <c r="W247" i="1"/>
  <c r="V247" i="1"/>
  <c r="U247" i="1"/>
  <c r="X247" i="1" s="1"/>
  <c r="T247" i="1"/>
  <c r="S247" i="1"/>
  <c r="AG246" i="1"/>
  <c r="AE246" i="1"/>
  <c r="AD246" i="1"/>
  <c r="AB246" i="1"/>
  <c r="AA246" i="1"/>
  <c r="Y246" i="1"/>
  <c r="W246" i="1"/>
  <c r="V246" i="1"/>
  <c r="X246" i="1" s="1"/>
  <c r="U246" i="1"/>
  <c r="T246" i="1"/>
  <c r="S246" i="1"/>
  <c r="AE245" i="1"/>
  <c r="AG245" i="1" s="1"/>
  <c r="AB245" i="1"/>
  <c r="AD245" i="1" s="1"/>
  <c r="AD243" i="1" s="1"/>
  <c r="Y245" i="1"/>
  <c r="AA245" i="1" s="1"/>
  <c r="W245" i="1"/>
  <c r="W243" i="1" s="1"/>
  <c r="V245" i="1"/>
  <c r="U245" i="1"/>
  <c r="U243" i="1" s="1"/>
  <c r="T245" i="1"/>
  <c r="S245" i="1"/>
  <c r="AG244" i="1"/>
  <c r="AE244" i="1"/>
  <c r="AD244" i="1"/>
  <c r="AB244" i="1"/>
  <c r="AA244" i="1"/>
  <c r="Y244" i="1"/>
  <c r="W244" i="1"/>
  <c r="V244" i="1"/>
  <c r="X244" i="1" s="1"/>
  <c r="U244" i="1"/>
  <c r="T244" i="1"/>
  <c r="S244" i="1"/>
  <c r="AM243" i="1"/>
  <c r="AL243" i="1"/>
  <c r="AF243" i="1"/>
  <c r="AC243" i="1"/>
  <c r="AB243" i="1"/>
  <c r="Z243" i="1"/>
  <c r="V243" i="1"/>
  <c r="T243" i="1"/>
  <c r="S243" i="1"/>
  <c r="T242" i="1"/>
  <c r="S242" i="1"/>
  <c r="AE241" i="1"/>
  <c r="AG241" i="1" s="1"/>
  <c r="AB241" i="1"/>
  <c r="AD241" i="1" s="1"/>
  <c r="Y241" i="1"/>
  <c r="AA241" i="1" s="1"/>
  <c r="W241" i="1"/>
  <c r="V241" i="1"/>
  <c r="U241" i="1"/>
  <c r="X241" i="1" s="1"/>
  <c r="T241" i="1"/>
  <c r="S241" i="1"/>
  <c r="AG240" i="1"/>
  <c r="AE240" i="1"/>
  <c r="AD240" i="1"/>
  <c r="AB240" i="1"/>
  <c r="AA240" i="1"/>
  <c r="Y240" i="1"/>
  <c r="W240" i="1"/>
  <c r="V240" i="1"/>
  <c r="X240" i="1" s="1"/>
  <c r="U240" i="1"/>
  <c r="T240" i="1"/>
  <c r="S240" i="1"/>
  <c r="AE239" i="1"/>
  <c r="AG239" i="1" s="1"/>
  <c r="AB239" i="1"/>
  <c r="AD239" i="1" s="1"/>
  <c r="Y239" i="1"/>
  <c r="AA239" i="1" s="1"/>
  <c r="W239" i="1"/>
  <c r="V239" i="1"/>
  <c r="U239" i="1"/>
  <c r="X239" i="1" s="1"/>
  <c r="T239" i="1"/>
  <c r="S239" i="1"/>
  <c r="AG238" i="1"/>
  <c r="AE238" i="1"/>
  <c r="AD238" i="1"/>
  <c r="AB238" i="1"/>
  <c r="AA238" i="1"/>
  <c r="Y238" i="1"/>
  <c r="W238" i="1"/>
  <c r="V238" i="1"/>
  <c r="X238" i="1" s="1"/>
  <c r="U238" i="1"/>
  <c r="T238" i="1"/>
  <c r="S238" i="1"/>
  <c r="AE237" i="1"/>
  <c r="AG237" i="1" s="1"/>
  <c r="AB237" i="1"/>
  <c r="AD237" i="1" s="1"/>
  <c r="AD235" i="1" s="1"/>
  <c r="AD234" i="1" s="1"/>
  <c r="AD232" i="1" s="1"/>
  <c r="Y237" i="1"/>
  <c r="AA237" i="1" s="1"/>
  <c r="W237" i="1"/>
  <c r="W235" i="1" s="1"/>
  <c r="W234" i="1" s="1"/>
  <c r="W232" i="1" s="1"/>
  <c r="V237" i="1"/>
  <c r="U237" i="1"/>
  <c r="U235" i="1" s="1"/>
  <c r="U234" i="1" s="1"/>
  <c r="U232" i="1" s="1"/>
  <c r="T237" i="1"/>
  <c r="S237" i="1"/>
  <c r="AG236" i="1"/>
  <c r="AE236" i="1"/>
  <c r="AD236" i="1"/>
  <c r="AB236" i="1"/>
  <c r="AA236" i="1"/>
  <c r="Y236" i="1"/>
  <c r="W236" i="1"/>
  <c r="V236" i="1"/>
  <c r="X236" i="1" s="1"/>
  <c r="U236" i="1"/>
  <c r="T236" i="1"/>
  <c r="S236" i="1"/>
  <c r="AM235" i="1"/>
  <c r="AL235" i="1"/>
  <c r="AF235" i="1"/>
  <c r="AC235" i="1"/>
  <c r="AB235" i="1"/>
  <c r="Z235" i="1"/>
  <c r="V235" i="1"/>
  <c r="T235" i="1"/>
  <c r="S235" i="1"/>
  <c r="AM234" i="1"/>
  <c r="AL234" i="1"/>
  <c r="AF234" i="1"/>
  <c r="AC234" i="1"/>
  <c r="AB234" i="1"/>
  <c r="Z234" i="1"/>
  <c r="V234" i="1"/>
  <c r="T234" i="1"/>
  <c r="S234" i="1"/>
  <c r="T233" i="1"/>
  <c r="S233" i="1"/>
  <c r="AM232" i="1"/>
  <c r="AL232" i="1"/>
  <c r="AF232" i="1"/>
  <c r="AC232" i="1"/>
  <c r="AB232" i="1"/>
  <c r="Z232" i="1"/>
  <c r="V232" i="1"/>
  <c r="T232" i="1"/>
  <c r="S232" i="1"/>
  <c r="T231" i="1"/>
  <c r="S231" i="1"/>
  <c r="AE230" i="1"/>
  <c r="AG230" i="1" s="1"/>
  <c r="AB230" i="1"/>
  <c r="AD230" i="1" s="1"/>
  <c r="Y230" i="1"/>
  <c r="AA230" i="1" s="1"/>
  <c r="W230" i="1"/>
  <c r="V230" i="1"/>
  <c r="U230" i="1"/>
  <c r="X230" i="1" s="1"/>
  <c r="T230" i="1"/>
  <c r="S230" i="1"/>
  <c r="AG229" i="1"/>
  <c r="AE229" i="1"/>
  <c r="AD229" i="1"/>
  <c r="AB229" i="1"/>
  <c r="AA229" i="1"/>
  <c r="Y229" i="1"/>
  <c r="W229" i="1"/>
  <c r="V229" i="1"/>
  <c r="V227" i="1" s="1"/>
  <c r="U229" i="1"/>
  <c r="T229" i="1"/>
  <c r="S229" i="1"/>
  <c r="AE228" i="1"/>
  <c r="AG228" i="1" s="1"/>
  <c r="AG227" i="1" s="1"/>
  <c r="AB228" i="1"/>
  <c r="AD228" i="1" s="1"/>
  <c r="Y228" i="1"/>
  <c r="AA228" i="1" s="1"/>
  <c r="W228" i="1"/>
  <c r="V228" i="1"/>
  <c r="U228" i="1"/>
  <c r="X228" i="1" s="1"/>
  <c r="T228" i="1"/>
  <c r="S228" i="1"/>
  <c r="AM227" i="1"/>
  <c r="AL227" i="1"/>
  <c r="AL220" i="1" s="1"/>
  <c r="AF227" i="1"/>
  <c r="AE227" i="1"/>
  <c r="AC227" i="1"/>
  <c r="AC220" i="1" s="1"/>
  <c r="AA227" i="1"/>
  <c r="Z227" i="1"/>
  <c r="Y227" i="1"/>
  <c r="W227" i="1"/>
  <c r="U227" i="1"/>
  <c r="T227" i="1"/>
  <c r="S227" i="1"/>
  <c r="T226" i="1"/>
  <c r="S226" i="1"/>
  <c r="AG225" i="1"/>
  <c r="AE225" i="1"/>
  <c r="AD225" i="1"/>
  <c r="AB225" i="1"/>
  <c r="AA225" i="1"/>
  <c r="Y225" i="1"/>
  <c r="X225" i="1"/>
  <c r="AI225" i="1" s="1"/>
  <c r="W225" i="1"/>
  <c r="V225" i="1"/>
  <c r="V222" i="1" s="1"/>
  <c r="V220" i="1" s="1"/>
  <c r="U225" i="1"/>
  <c r="T225" i="1"/>
  <c r="S225" i="1"/>
  <c r="AE224" i="1"/>
  <c r="AB224" i="1"/>
  <c r="AD224" i="1" s="1"/>
  <c r="Y224" i="1"/>
  <c r="W224" i="1"/>
  <c r="W222" i="1" s="1"/>
  <c r="W220" i="1" s="1"/>
  <c r="V224" i="1"/>
  <c r="U224" i="1"/>
  <c r="T224" i="1"/>
  <c r="S224" i="1"/>
  <c r="AG223" i="1"/>
  <c r="AE223" i="1"/>
  <c r="AD223" i="1"/>
  <c r="AB223" i="1"/>
  <c r="AA223" i="1"/>
  <c r="Y223" i="1"/>
  <c r="W223" i="1"/>
  <c r="V223" i="1"/>
  <c r="X223" i="1" s="1"/>
  <c r="U223" i="1"/>
  <c r="T223" i="1"/>
  <c r="S223" i="1"/>
  <c r="AM222" i="1"/>
  <c r="AL222" i="1"/>
  <c r="AF222" i="1"/>
  <c r="AD222" i="1"/>
  <c r="AC222" i="1"/>
  <c r="AB222" i="1"/>
  <c r="Z222" i="1"/>
  <c r="T222" i="1"/>
  <c r="S222" i="1"/>
  <c r="T221" i="1"/>
  <c r="S221" i="1"/>
  <c r="AM220" i="1"/>
  <c r="AF220" i="1"/>
  <c r="Z220" i="1"/>
  <c r="T220" i="1"/>
  <c r="S220" i="1"/>
  <c r="T219" i="1"/>
  <c r="S219" i="1"/>
  <c r="AG218" i="1"/>
  <c r="AE218" i="1"/>
  <c r="AD218" i="1"/>
  <c r="AB218" i="1"/>
  <c r="AA218" i="1"/>
  <c r="Y218" i="1"/>
  <c r="X218" i="1"/>
  <c r="AJ218" i="1" s="1"/>
  <c r="W218" i="1"/>
  <c r="V218" i="1"/>
  <c r="U218" i="1"/>
  <c r="T218" i="1"/>
  <c r="S218" i="1"/>
  <c r="AE217" i="1"/>
  <c r="AG217" i="1" s="1"/>
  <c r="AB217" i="1"/>
  <c r="AD217" i="1" s="1"/>
  <c r="Y217" i="1"/>
  <c r="AA217" i="1" s="1"/>
  <c r="W217" i="1"/>
  <c r="V217" i="1"/>
  <c r="U217" i="1"/>
  <c r="X217" i="1" s="1"/>
  <c r="T217" i="1"/>
  <c r="S217" i="1"/>
  <c r="AG216" i="1"/>
  <c r="AE216" i="1"/>
  <c r="AD216" i="1"/>
  <c r="AB216" i="1"/>
  <c r="AA216" i="1"/>
  <c r="Y216" i="1"/>
  <c r="W216" i="1"/>
  <c r="V216" i="1"/>
  <c r="X216" i="1" s="1"/>
  <c r="U216" i="1"/>
  <c r="T216" i="1"/>
  <c r="S216" i="1"/>
  <c r="AE215" i="1"/>
  <c r="AG215" i="1" s="1"/>
  <c r="AB215" i="1"/>
  <c r="AD215" i="1" s="1"/>
  <c r="Y215" i="1"/>
  <c r="AA215" i="1" s="1"/>
  <c r="W215" i="1"/>
  <c r="V215" i="1"/>
  <c r="U215" i="1"/>
  <c r="X215" i="1" s="1"/>
  <c r="T215" i="1"/>
  <c r="S215" i="1"/>
  <c r="AG214" i="1"/>
  <c r="AE214" i="1"/>
  <c r="AD214" i="1"/>
  <c r="AB214" i="1"/>
  <c r="AA214" i="1"/>
  <c r="Y214" i="1"/>
  <c r="W214" i="1"/>
  <c r="V214" i="1"/>
  <c r="X214" i="1" s="1"/>
  <c r="U214" i="1"/>
  <c r="T214" i="1"/>
  <c r="S214" i="1"/>
  <c r="AE213" i="1"/>
  <c r="AE211" i="1" s="1"/>
  <c r="AE210" i="1" s="1"/>
  <c r="AE209" i="1" s="1"/>
  <c r="AB213" i="1"/>
  <c r="AD213" i="1" s="1"/>
  <c r="AD211" i="1" s="1"/>
  <c r="AD210" i="1" s="1"/>
  <c r="AD209" i="1" s="1"/>
  <c r="Y213" i="1"/>
  <c r="AA213" i="1" s="1"/>
  <c r="W213" i="1"/>
  <c r="W211" i="1" s="1"/>
  <c r="W210" i="1" s="1"/>
  <c r="W209" i="1" s="1"/>
  <c r="V213" i="1"/>
  <c r="U213" i="1"/>
  <c r="X213" i="1" s="1"/>
  <c r="T213" i="1"/>
  <c r="S213" i="1"/>
  <c r="AG212" i="1"/>
  <c r="AE212" i="1"/>
  <c r="AD212" i="1"/>
  <c r="AB212" i="1"/>
  <c r="AA212" i="1"/>
  <c r="AA211" i="1" s="1"/>
  <c r="AA210" i="1" s="1"/>
  <c r="AA209" i="1" s="1"/>
  <c r="Y212" i="1"/>
  <c r="W212" i="1"/>
  <c r="V212" i="1"/>
  <c r="X212" i="1" s="1"/>
  <c r="U212" i="1"/>
  <c r="T212" i="1"/>
  <c r="S212" i="1"/>
  <c r="AM211" i="1"/>
  <c r="AL211" i="1"/>
  <c r="AF211" i="1"/>
  <c r="AC211" i="1"/>
  <c r="AB211" i="1"/>
  <c r="Z211" i="1"/>
  <c r="V211" i="1"/>
  <c r="T211" i="1"/>
  <c r="S211" i="1"/>
  <c r="AM210" i="1"/>
  <c r="AL210" i="1"/>
  <c r="AF210" i="1"/>
  <c r="AC210" i="1"/>
  <c r="AB210" i="1"/>
  <c r="Z210" i="1"/>
  <c r="V210" i="1"/>
  <c r="T210" i="1"/>
  <c r="S210" i="1"/>
  <c r="AM209" i="1"/>
  <c r="AL209" i="1"/>
  <c r="AF209" i="1"/>
  <c r="AC209" i="1"/>
  <c r="AB209" i="1"/>
  <c r="Z209" i="1"/>
  <c r="V209" i="1"/>
  <c r="S209" i="1"/>
  <c r="T208" i="1"/>
  <c r="S208" i="1"/>
  <c r="AG207" i="1"/>
  <c r="AE207" i="1"/>
  <c r="AD207" i="1"/>
  <c r="AB207" i="1"/>
  <c r="AA207" i="1"/>
  <c r="Y207" i="1"/>
  <c r="W207" i="1"/>
  <c r="V207" i="1"/>
  <c r="X207" i="1" s="1"/>
  <c r="U207" i="1"/>
  <c r="T207" i="1"/>
  <c r="S207" i="1"/>
  <c r="AE206" i="1"/>
  <c r="AG206" i="1" s="1"/>
  <c r="AG205" i="1" s="1"/>
  <c r="AB206" i="1"/>
  <c r="AD206" i="1" s="1"/>
  <c r="AD205" i="1" s="1"/>
  <c r="Y206" i="1"/>
  <c r="AA206" i="1" s="1"/>
  <c r="AA205" i="1" s="1"/>
  <c r="W206" i="1"/>
  <c r="V206" i="1"/>
  <c r="U206" i="1"/>
  <c r="X206" i="1" s="1"/>
  <c r="T206" i="1"/>
  <c r="S206" i="1"/>
  <c r="AM205" i="1"/>
  <c r="AL205" i="1"/>
  <c r="AF205" i="1"/>
  <c r="AE205" i="1"/>
  <c r="AC205" i="1"/>
  <c r="Z205" i="1"/>
  <c r="Y205" i="1"/>
  <c r="W205" i="1"/>
  <c r="V205" i="1"/>
  <c r="U205" i="1"/>
  <c r="T205" i="1"/>
  <c r="S205" i="1"/>
  <c r="AG204" i="1"/>
  <c r="AE204" i="1"/>
  <c r="AD204" i="1"/>
  <c r="AB204" i="1"/>
  <c r="AA204" i="1"/>
  <c r="Y204" i="1"/>
  <c r="W204" i="1"/>
  <c r="V204" i="1"/>
  <c r="X204" i="1" s="1"/>
  <c r="U204" i="1"/>
  <c r="T204" i="1"/>
  <c r="S204" i="1"/>
  <c r="AE203" i="1"/>
  <c r="AG203" i="1" s="1"/>
  <c r="AB203" i="1"/>
  <c r="AD203" i="1" s="1"/>
  <c r="Y203" i="1"/>
  <c r="AA203" i="1" s="1"/>
  <c r="W203" i="1"/>
  <c r="V203" i="1"/>
  <c r="U203" i="1"/>
  <c r="X203" i="1" s="1"/>
  <c r="T203" i="1"/>
  <c r="S203" i="1"/>
  <c r="AG202" i="1"/>
  <c r="AE202" i="1"/>
  <c r="AD202" i="1"/>
  <c r="AB202" i="1"/>
  <c r="AA202" i="1"/>
  <c r="Y202" i="1"/>
  <c r="X202" i="1"/>
  <c r="AH202" i="1" s="1"/>
  <c r="W202" i="1"/>
  <c r="V202" i="1"/>
  <c r="V197" i="1" s="1"/>
  <c r="V196" i="1" s="1"/>
  <c r="V195" i="1" s="1"/>
  <c r="V193" i="1" s="1"/>
  <c r="U202" i="1"/>
  <c r="T202" i="1"/>
  <c r="S202" i="1"/>
  <c r="AE201" i="1"/>
  <c r="AG201" i="1" s="1"/>
  <c r="AB201" i="1"/>
  <c r="AD201" i="1" s="1"/>
  <c r="Y201" i="1"/>
  <c r="AA201" i="1" s="1"/>
  <c r="W201" i="1"/>
  <c r="V201" i="1"/>
  <c r="U201" i="1"/>
  <c r="X201" i="1" s="1"/>
  <c r="T201" i="1"/>
  <c r="S201" i="1"/>
  <c r="AG200" i="1"/>
  <c r="AF200" i="1"/>
  <c r="AE200" i="1"/>
  <c r="AC200" i="1"/>
  <c r="AD200" i="1" s="1"/>
  <c r="AB200" i="1"/>
  <c r="Z200" i="1"/>
  <c r="Y200" i="1"/>
  <c r="AA200" i="1" s="1"/>
  <c r="AA197" i="1" s="1"/>
  <c r="W200" i="1"/>
  <c r="V200" i="1"/>
  <c r="U200" i="1"/>
  <c r="X200" i="1" s="1"/>
  <c r="T200" i="1"/>
  <c r="S200" i="1"/>
  <c r="AL199" i="1"/>
  <c r="AE199" i="1"/>
  <c r="AG199" i="1" s="1"/>
  <c r="AC199" i="1"/>
  <c r="AD199" i="1" s="1"/>
  <c r="AB199" i="1"/>
  <c r="AA199" i="1"/>
  <c r="Z199" i="1"/>
  <c r="Y199" i="1"/>
  <c r="W199" i="1"/>
  <c r="V199" i="1"/>
  <c r="U199" i="1"/>
  <c r="X199" i="1" s="1"/>
  <c r="T199" i="1"/>
  <c r="S199" i="1"/>
  <c r="AG198" i="1"/>
  <c r="AG197" i="1" s="1"/>
  <c r="AG196" i="1" s="1"/>
  <c r="AG195" i="1" s="1"/>
  <c r="AE198" i="1"/>
  <c r="AD198" i="1"/>
  <c r="AB198" i="1"/>
  <c r="AA198" i="1"/>
  <c r="Z198" i="1"/>
  <c r="Y198" i="1"/>
  <c r="W198" i="1"/>
  <c r="V198" i="1"/>
  <c r="U198" i="1"/>
  <c r="X198" i="1" s="1"/>
  <c r="T198" i="1"/>
  <c r="S198" i="1"/>
  <c r="AM197" i="1"/>
  <c r="AL197" i="1"/>
  <c r="AF197" i="1"/>
  <c r="AE197" i="1"/>
  <c r="AC197" i="1"/>
  <c r="Z197" i="1"/>
  <c r="Y197" i="1"/>
  <c r="W197" i="1"/>
  <c r="U197" i="1"/>
  <c r="T197" i="1"/>
  <c r="S197" i="1"/>
  <c r="AM196" i="1"/>
  <c r="AL196" i="1"/>
  <c r="AF196" i="1"/>
  <c r="AE196" i="1"/>
  <c r="AC196" i="1"/>
  <c r="Z196" i="1"/>
  <c r="Y196" i="1"/>
  <c r="W196" i="1"/>
  <c r="U196" i="1"/>
  <c r="T196" i="1"/>
  <c r="S196" i="1"/>
  <c r="AM195" i="1"/>
  <c r="AL195" i="1"/>
  <c r="AF195" i="1"/>
  <c r="AF193" i="1" s="1"/>
  <c r="AE195" i="1"/>
  <c r="AE193" i="1" s="1"/>
  <c r="AC195" i="1"/>
  <c r="Z195" i="1"/>
  <c r="Y195" i="1"/>
  <c r="W195" i="1"/>
  <c r="W193" i="1" s="1"/>
  <c r="U195" i="1"/>
  <c r="T195" i="1"/>
  <c r="S195" i="1"/>
  <c r="T194" i="1"/>
  <c r="S194" i="1"/>
  <c r="AM193" i="1"/>
  <c r="AL193" i="1"/>
  <c r="AC193" i="1"/>
  <c r="Z193" i="1"/>
  <c r="AG191" i="1"/>
  <c r="AE191" i="1"/>
  <c r="AD191" i="1"/>
  <c r="AB191" i="1"/>
  <c r="AA191" i="1"/>
  <c r="Y191" i="1"/>
  <c r="W191" i="1"/>
  <c r="V191" i="1"/>
  <c r="X191" i="1" s="1"/>
  <c r="U191" i="1"/>
  <c r="T191" i="1"/>
  <c r="S191" i="1"/>
  <c r="AE190" i="1"/>
  <c r="AG190" i="1" s="1"/>
  <c r="AB190" i="1"/>
  <c r="AD190" i="1" s="1"/>
  <c r="Y190" i="1"/>
  <c r="AA190" i="1" s="1"/>
  <c r="W190" i="1"/>
  <c r="V190" i="1"/>
  <c r="U190" i="1"/>
  <c r="X190" i="1" s="1"/>
  <c r="T190" i="1"/>
  <c r="S190" i="1"/>
  <c r="AG189" i="1"/>
  <c r="AE189" i="1"/>
  <c r="AD189" i="1"/>
  <c r="AB189" i="1"/>
  <c r="AA189" i="1"/>
  <c r="Y189" i="1"/>
  <c r="W189" i="1"/>
  <c r="V189" i="1"/>
  <c r="V187" i="1" s="1"/>
  <c r="U189" i="1"/>
  <c r="T189" i="1"/>
  <c r="S189" i="1"/>
  <c r="AE188" i="1"/>
  <c r="AG188" i="1" s="1"/>
  <c r="AB188" i="1"/>
  <c r="Y188" i="1"/>
  <c r="AA188" i="1" s="1"/>
  <c r="W188" i="1"/>
  <c r="V188" i="1"/>
  <c r="U188" i="1"/>
  <c r="T188" i="1"/>
  <c r="S188" i="1"/>
  <c r="AM187" i="1"/>
  <c r="AL187" i="1"/>
  <c r="AL185" i="1" s="1"/>
  <c r="AG187" i="1"/>
  <c r="AF187" i="1"/>
  <c r="AE187" i="1"/>
  <c r="AE185" i="1" s="1"/>
  <c r="AC187" i="1"/>
  <c r="AC185" i="1" s="1"/>
  <c r="AA187" i="1"/>
  <c r="Z187" i="1"/>
  <c r="W187" i="1"/>
  <c r="W185" i="1" s="1"/>
  <c r="U187" i="1"/>
  <c r="U185" i="1" s="1"/>
  <c r="T187" i="1"/>
  <c r="S187" i="1"/>
  <c r="AG186" i="1"/>
  <c r="AG185" i="1" s="1"/>
  <c r="AE186" i="1"/>
  <c r="AD186" i="1"/>
  <c r="AB186" i="1"/>
  <c r="AA186" i="1"/>
  <c r="AA185" i="1" s="1"/>
  <c r="Y186" i="1"/>
  <c r="W186" i="1"/>
  <c r="V186" i="1"/>
  <c r="X186" i="1" s="1"/>
  <c r="U186" i="1"/>
  <c r="T186" i="1"/>
  <c r="S186" i="1"/>
  <c r="AM185" i="1"/>
  <c r="AF185" i="1"/>
  <c r="Z185" i="1"/>
  <c r="V185" i="1"/>
  <c r="T185" i="1"/>
  <c r="S185" i="1"/>
  <c r="T184" i="1"/>
  <c r="S184" i="1"/>
  <c r="AE183" i="1"/>
  <c r="AG183" i="1" s="1"/>
  <c r="AB183" i="1"/>
  <c r="AD183" i="1" s="1"/>
  <c r="Y183" i="1"/>
  <c r="AA183" i="1" s="1"/>
  <c r="W183" i="1"/>
  <c r="V183" i="1"/>
  <c r="U183" i="1"/>
  <c r="X183" i="1" s="1"/>
  <c r="AI183" i="1" s="1"/>
  <c r="T183" i="1"/>
  <c r="S183" i="1"/>
  <c r="AG182" i="1"/>
  <c r="AE182" i="1"/>
  <c r="AD182" i="1"/>
  <c r="AB182" i="1"/>
  <c r="AA182" i="1"/>
  <c r="Y182" i="1"/>
  <c r="W182" i="1"/>
  <c r="V182" i="1"/>
  <c r="X182" i="1" s="1"/>
  <c r="U182" i="1"/>
  <c r="T182" i="1"/>
  <c r="S182" i="1"/>
  <c r="AJ181" i="1"/>
  <c r="AE181" i="1"/>
  <c r="AG181" i="1" s="1"/>
  <c r="AB181" i="1"/>
  <c r="AD181" i="1" s="1"/>
  <c r="Y181" i="1"/>
  <c r="AA181" i="1" s="1"/>
  <c r="W181" i="1"/>
  <c r="V181" i="1"/>
  <c r="U181" i="1"/>
  <c r="X181" i="1" s="1"/>
  <c r="AI181" i="1" s="1"/>
  <c r="T181" i="1"/>
  <c r="S181" i="1"/>
  <c r="AG180" i="1"/>
  <c r="AE180" i="1"/>
  <c r="AB180" i="1"/>
  <c r="AD180" i="1" s="1"/>
  <c r="Y180" i="1"/>
  <c r="AA180" i="1" s="1"/>
  <c r="W180" i="1"/>
  <c r="V180" i="1"/>
  <c r="U180" i="1"/>
  <c r="X180" i="1" s="1"/>
  <c r="T180" i="1"/>
  <c r="S180" i="1"/>
  <c r="AE179" i="1"/>
  <c r="AG179" i="1" s="1"/>
  <c r="AD179" i="1"/>
  <c r="AB179" i="1"/>
  <c r="Y179" i="1"/>
  <c r="AA179" i="1" s="1"/>
  <c r="X179" i="1"/>
  <c r="AJ179" i="1" s="1"/>
  <c r="W179" i="1"/>
  <c r="V179" i="1"/>
  <c r="U179" i="1"/>
  <c r="T179" i="1"/>
  <c r="S179" i="1"/>
  <c r="AE178" i="1"/>
  <c r="AG178" i="1" s="1"/>
  <c r="AB178" i="1"/>
  <c r="AD178" i="1" s="1"/>
  <c r="Y178" i="1"/>
  <c r="AA178" i="1" s="1"/>
  <c r="AA176" i="1" s="1"/>
  <c r="W178" i="1"/>
  <c r="X178" i="1" s="1"/>
  <c r="V178" i="1"/>
  <c r="U178" i="1"/>
  <c r="U176" i="1" s="1"/>
  <c r="T178" i="1"/>
  <c r="S178" i="1"/>
  <c r="AG177" i="1"/>
  <c r="AE177" i="1"/>
  <c r="AB177" i="1"/>
  <c r="AD177" i="1" s="1"/>
  <c r="AD176" i="1" s="1"/>
  <c r="AA177" i="1"/>
  <c r="Y177" i="1"/>
  <c r="W177" i="1"/>
  <c r="V177" i="1"/>
  <c r="X177" i="1" s="1"/>
  <c r="U177" i="1"/>
  <c r="T177" i="1"/>
  <c r="S177" i="1"/>
  <c r="AM176" i="1"/>
  <c r="AL176" i="1"/>
  <c r="AF176" i="1"/>
  <c r="AE176" i="1"/>
  <c r="AC176" i="1"/>
  <c r="Z176" i="1"/>
  <c r="W176" i="1"/>
  <c r="V176" i="1"/>
  <c r="T176" i="1"/>
  <c r="S176" i="1"/>
  <c r="T175" i="1"/>
  <c r="S175" i="1"/>
  <c r="AE174" i="1"/>
  <c r="AG174" i="1" s="1"/>
  <c r="AB174" i="1"/>
  <c r="AD174" i="1" s="1"/>
  <c r="Y174" i="1"/>
  <c r="AA174" i="1" s="1"/>
  <c r="AA172" i="1" s="1"/>
  <c r="W174" i="1"/>
  <c r="X174" i="1" s="1"/>
  <c r="V174" i="1"/>
  <c r="U174" i="1"/>
  <c r="U172" i="1" s="1"/>
  <c r="U170" i="1" s="1"/>
  <c r="T174" i="1"/>
  <c r="S174" i="1"/>
  <c r="AG173" i="1"/>
  <c r="AG172" i="1" s="1"/>
  <c r="AE173" i="1"/>
  <c r="AB173" i="1"/>
  <c r="AD173" i="1" s="1"/>
  <c r="AD172" i="1" s="1"/>
  <c r="AA173" i="1"/>
  <c r="Y173" i="1"/>
  <c r="W173" i="1"/>
  <c r="V173" i="1"/>
  <c r="X173" i="1" s="1"/>
  <c r="U173" i="1"/>
  <c r="T173" i="1"/>
  <c r="S173" i="1"/>
  <c r="AM172" i="1"/>
  <c r="AM170" i="1" s="1"/>
  <c r="AL172" i="1"/>
  <c r="AF172" i="1"/>
  <c r="AE172" i="1"/>
  <c r="AE170" i="1" s="1"/>
  <c r="AC172" i="1"/>
  <c r="Z172" i="1"/>
  <c r="Z170" i="1" s="1"/>
  <c r="W172" i="1"/>
  <c r="W170" i="1" s="1"/>
  <c r="V172" i="1"/>
  <c r="V170" i="1" s="1"/>
  <c r="T172" i="1"/>
  <c r="S172" i="1"/>
  <c r="T171" i="1"/>
  <c r="S171" i="1"/>
  <c r="AL170" i="1"/>
  <c r="AF170" i="1"/>
  <c r="AC170" i="1"/>
  <c r="T170" i="1"/>
  <c r="S170" i="1"/>
  <c r="T169" i="1"/>
  <c r="S169" i="1"/>
  <c r="AE168" i="1"/>
  <c r="AG168" i="1" s="1"/>
  <c r="AB168" i="1"/>
  <c r="AD168" i="1" s="1"/>
  <c r="Y168" i="1"/>
  <c r="AA168" i="1" s="1"/>
  <c r="W168" i="1"/>
  <c r="V168" i="1"/>
  <c r="U168" i="1"/>
  <c r="X168" i="1" s="1"/>
  <c r="T168" i="1"/>
  <c r="S168" i="1"/>
  <c r="AE167" i="1"/>
  <c r="AG167" i="1" s="1"/>
  <c r="AD167" i="1"/>
  <c r="AB167" i="1"/>
  <c r="Y167" i="1"/>
  <c r="AA167" i="1" s="1"/>
  <c r="X167" i="1"/>
  <c r="AJ167" i="1" s="1"/>
  <c r="W167" i="1"/>
  <c r="V167" i="1"/>
  <c r="U167" i="1"/>
  <c r="T167" i="1"/>
  <c r="S167" i="1"/>
  <c r="AE166" i="1"/>
  <c r="AG166" i="1" s="1"/>
  <c r="AB166" i="1"/>
  <c r="AD166" i="1" s="1"/>
  <c r="Y166" i="1"/>
  <c r="AA166" i="1" s="1"/>
  <c r="W166" i="1"/>
  <c r="X166" i="1" s="1"/>
  <c r="V166" i="1"/>
  <c r="U166" i="1"/>
  <c r="T166" i="1"/>
  <c r="S166" i="1"/>
  <c r="AG165" i="1"/>
  <c r="AE165" i="1"/>
  <c r="AB165" i="1"/>
  <c r="AD165" i="1" s="1"/>
  <c r="AA165" i="1"/>
  <c r="Y165" i="1"/>
  <c r="W165" i="1"/>
  <c r="V165" i="1"/>
  <c r="X165" i="1" s="1"/>
  <c r="U165" i="1"/>
  <c r="T165" i="1"/>
  <c r="S165" i="1"/>
  <c r="AE164" i="1"/>
  <c r="AG164" i="1" s="1"/>
  <c r="AB164" i="1"/>
  <c r="AD164" i="1" s="1"/>
  <c r="Y164" i="1"/>
  <c r="AA164" i="1" s="1"/>
  <c r="W164" i="1"/>
  <c r="V164" i="1"/>
  <c r="U164" i="1"/>
  <c r="X164" i="1" s="1"/>
  <c r="T164" i="1"/>
  <c r="S164" i="1"/>
  <c r="AE163" i="1"/>
  <c r="AG163" i="1" s="1"/>
  <c r="AD163" i="1"/>
  <c r="AB163" i="1"/>
  <c r="Y163" i="1"/>
  <c r="AA163" i="1" s="1"/>
  <c r="X163" i="1"/>
  <c r="AJ163" i="1" s="1"/>
  <c r="W163" i="1"/>
  <c r="V163" i="1"/>
  <c r="U163" i="1"/>
  <c r="T163" i="1"/>
  <c r="S163" i="1"/>
  <c r="AE162" i="1"/>
  <c r="AG162" i="1" s="1"/>
  <c r="AB162" i="1"/>
  <c r="AD162" i="1" s="1"/>
  <c r="Y162" i="1"/>
  <c r="AA162" i="1" s="1"/>
  <c r="W162" i="1"/>
  <c r="X162" i="1" s="1"/>
  <c r="V162" i="1"/>
  <c r="U162" i="1"/>
  <c r="T162" i="1"/>
  <c r="S162" i="1"/>
  <c r="AG161" i="1"/>
  <c r="AE161" i="1"/>
  <c r="AB161" i="1"/>
  <c r="AD161" i="1" s="1"/>
  <c r="AA161" i="1"/>
  <c r="Y161" i="1"/>
  <c r="W161" i="1"/>
  <c r="V161" i="1"/>
  <c r="X161" i="1" s="1"/>
  <c r="U161" i="1"/>
  <c r="T161" i="1"/>
  <c r="S161" i="1"/>
  <c r="AE160" i="1"/>
  <c r="AG160" i="1" s="1"/>
  <c r="AB160" i="1"/>
  <c r="AD160" i="1" s="1"/>
  <c r="Y160" i="1"/>
  <c r="AA160" i="1" s="1"/>
  <c r="W160" i="1"/>
  <c r="V160" i="1"/>
  <c r="V157" i="1" s="1"/>
  <c r="V155" i="1" s="1"/>
  <c r="U160" i="1"/>
  <c r="X160" i="1" s="1"/>
  <c r="T160" i="1"/>
  <c r="S160" i="1"/>
  <c r="AE159" i="1"/>
  <c r="AG159" i="1" s="1"/>
  <c r="AD159" i="1"/>
  <c r="AB159" i="1"/>
  <c r="Y159" i="1"/>
  <c r="AA159" i="1" s="1"/>
  <c r="X159" i="1"/>
  <c r="AJ159" i="1" s="1"/>
  <c r="W159" i="1"/>
  <c r="V159" i="1"/>
  <c r="U159" i="1"/>
  <c r="U157" i="1" s="1"/>
  <c r="U155" i="1" s="1"/>
  <c r="T159" i="1"/>
  <c r="S159" i="1"/>
  <c r="AE158" i="1"/>
  <c r="AG158" i="1" s="1"/>
  <c r="AB158" i="1"/>
  <c r="AD158" i="1" s="1"/>
  <c r="AD157" i="1" s="1"/>
  <c r="Y158" i="1"/>
  <c r="AA158" i="1" s="1"/>
  <c r="W158" i="1"/>
  <c r="X158" i="1" s="1"/>
  <c r="V158" i="1"/>
  <c r="U158" i="1"/>
  <c r="T158" i="1"/>
  <c r="S158" i="1"/>
  <c r="AM157" i="1"/>
  <c r="AL157" i="1"/>
  <c r="AF157" i="1"/>
  <c r="AE157" i="1"/>
  <c r="AC157" i="1"/>
  <c r="AB157" i="1"/>
  <c r="Z157" i="1"/>
  <c r="W157" i="1"/>
  <c r="T157" i="1"/>
  <c r="S157" i="1"/>
  <c r="AG156" i="1"/>
  <c r="AE156" i="1"/>
  <c r="AB156" i="1"/>
  <c r="AD156" i="1" s="1"/>
  <c r="AA156" i="1"/>
  <c r="Z156" i="1"/>
  <c r="Y156" i="1"/>
  <c r="W156" i="1"/>
  <c r="X156" i="1" s="1"/>
  <c r="V156" i="1"/>
  <c r="U156" i="1"/>
  <c r="T156" i="1"/>
  <c r="S156" i="1"/>
  <c r="AM155" i="1"/>
  <c r="AL155" i="1"/>
  <c r="AF155" i="1"/>
  <c r="AE155" i="1"/>
  <c r="AC155" i="1"/>
  <c r="AB155" i="1"/>
  <c r="Z155" i="1"/>
  <c r="W155" i="1"/>
  <c r="T155" i="1"/>
  <c r="S155" i="1"/>
  <c r="T154" i="1"/>
  <c r="S154" i="1"/>
  <c r="AE153" i="1"/>
  <c r="AE147" i="1" s="1"/>
  <c r="AD153" i="1"/>
  <c r="AB153" i="1"/>
  <c r="Y153" i="1"/>
  <c r="AA153" i="1" s="1"/>
  <c r="W153" i="1"/>
  <c r="V153" i="1"/>
  <c r="U153" i="1"/>
  <c r="X153" i="1" s="1"/>
  <c r="T153" i="1"/>
  <c r="S153" i="1"/>
  <c r="AE152" i="1"/>
  <c r="AG152" i="1" s="1"/>
  <c r="AC152" i="1"/>
  <c r="AD152" i="1" s="1"/>
  <c r="AB152" i="1"/>
  <c r="Z152" i="1"/>
  <c r="Z149" i="1" s="1"/>
  <c r="Z147" i="1" s="1"/>
  <c r="Z145" i="1" s="1"/>
  <c r="Y152" i="1"/>
  <c r="AA152" i="1" s="1"/>
  <c r="W152" i="1"/>
  <c r="V152" i="1"/>
  <c r="V149" i="1" s="1"/>
  <c r="V147" i="1" s="1"/>
  <c r="U152" i="1"/>
  <c r="X152" i="1" s="1"/>
  <c r="T152" i="1"/>
  <c r="S152" i="1"/>
  <c r="AE151" i="1"/>
  <c r="AG151" i="1" s="1"/>
  <c r="AD151" i="1"/>
  <c r="AB151" i="1"/>
  <c r="Y151" i="1"/>
  <c r="AA151" i="1" s="1"/>
  <c r="W151" i="1"/>
  <c r="V151" i="1"/>
  <c r="U151" i="1"/>
  <c r="X151" i="1" s="1"/>
  <c r="T151" i="1"/>
  <c r="S151" i="1"/>
  <c r="AE150" i="1"/>
  <c r="AG150" i="1" s="1"/>
  <c r="AG149" i="1" s="1"/>
  <c r="AB150" i="1"/>
  <c r="AD150" i="1" s="1"/>
  <c r="Y150" i="1"/>
  <c r="AA150" i="1" s="1"/>
  <c r="AA149" i="1" s="1"/>
  <c r="X150" i="1"/>
  <c r="AJ150" i="1" s="1"/>
  <c r="W150" i="1"/>
  <c r="V150" i="1"/>
  <c r="U150" i="1"/>
  <c r="T150" i="1"/>
  <c r="S150" i="1"/>
  <c r="AM149" i="1"/>
  <c r="AL149" i="1"/>
  <c r="AF149" i="1"/>
  <c r="AF147" i="1" s="1"/>
  <c r="AF145" i="1" s="1"/>
  <c r="AE149" i="1"/>
  <c r="AB149" i="1"/>
  <c r="X149" i="1"/>
  <c r="W149" i="1"/>
  <c r="W147" i="1" s="1"/>
  <c r="T149" i="1"/>
  <c r="S149" i="1"/>
  <c r="AG148" i="1"/>
  <c r="AE148" i="1"/>
  <c r="AC148" i="1"/>
  <c r="AB148" i="1"/>
  <c r="AD148" i="1" s="1"/>
  <c r="Z148" i="1"/>
  <c r="Y148" i="1"/>
  <c r="AA148" i="1" s="1"/>
  <c r="W148" i="1"/>
  <c r="V148" i="1"/>
  <c r="U148" i="1"/>
  <c r="X148" i="1" s="1"/>
  <c r="T148" i="1"/>
  <c r="S148" i="1"/>
  <c r="AM147" i="1"/>
  <c r="AL147" i="1"/>
  <c r="AL145" i="1" s="1"/>
  <c r="T147" i="1"/>
  <c r="S147" i="1"/>
  <c r="T146" i="1"/>
  <c r="S146" i="1"/>
  <c r="AM145" i="1"/>
  <c r="AE145" i="1"/>
  <c r="W145" i="1"/>
  <c r="V145" i="1"/>
  <c r="T145" i="1"/>
  <c r="S145" i="1"/>
  <c r="T144" i="1"/>
  <c r="S144" i="1"/>
  <c r="AE143" i="1"/>
  <c r="AG143" i="1" s="1"/>
  <c r="AB143" i="1"/>
  <c r="AD143" i="1" s="1"/>
  <c r="Y143" i="1"/>
  <c r="AA143" i="1" s="1"/>
  <c r="X143" i="1"/>
  <c r="AJ143" i="1" s="1"/>
  <c r="W143" i="1"/>
  <c r="V143" i="1"/>
  <c r="U143" i="1"/>
  <c r="T143" i="1"/>
  <c r="S143" i="1"/>
  <c r="AG142" i="1"/>
  <c r="AE142" i="1"/>
  <c r="AB142" i="1"/>
  <c r="AD142" i="1" s="1"/>
  <c r="AA142" i="1"/>
  <c r="Y142" i="1"/>
  <c r="W142" i="1"/>
  <c r="W141" i="1" s="1"/>
  <c r="V142" i="1"/>
  <c r="V141" i="1" s="1"/>
  <c r="U142" i="1"/>
  <c r="T142" i="1"/>
  <c r="S142" i="1"/>
  <c r="AM141" i="1"/>
  <c r="AL141" i="1"/>
  <c r="AF141" i="1"/>
  <c r="AE141" i="1"/>
  <c r="AC141" i="1"/>
  <c r="AA141" i="1"/>
  <c r="Z141" i="1"/>
  <c r="Y141" i="1"/>
  <c r="U141" i="1"/>
  <c r="T141" i="1"/>
  <c r="S141" i="1"/>
  <c r="T140" i="1"/>
  <c r="S140" i="1"/>
  <c r="AG139" i="1"/>
  <c r="AE139" i="1"/>
  <c r="AD139" i="1"/>
  <c r="AB139" i="1"/>
  <c r="AA139" i="1"/>
  <c r="Y139" i="1"/>
  <c r="W139" i="1"/>
  <c r="V139" i="1"/>
  <c r="X139" i="1" s="1"/>
  <c r="U139" i="1"/>
  <c r="T139" i="1"/>
  <c r="S139" i="1"/>
  <c r="AE138" i="1"/>
  <c r="AG138" i="1" s="1"/>
  <c r="AB138" i="1"/>
  <c r="AD138" i="1" s="1"/>
  <c r="Y138" i="1"/>
  <c r="AA138" i="1" s="1"/>
  <c r="W138" i="1"/>
  <c r="V138" i="1"/>
  <c r="U138" i="1"/>
  <c r="X138" i="1" s="1"/>
  <c r="T138" i="1"/>
  <c r="S138" i="1"/>
  <c r="AG137" i="1"/>
  <c r="AE137" i="1"/>
  <c r="AD137" i="1"/>
  <c r="AB137" i="1"/>
  <c r="AA137" i="1"/>
  <c r="Y137" i="1"/>
  <c r="X137" i="1"/>
  <c r="AI137" i="1" s="1"/>
  <c r="W137" i="1"/>
  <c r="V137" i="1"/>
  <c r="U137" i="1"/>
  <c r="T137" i="1"/>
  <c r="S137" i="1"/>
  <c r="AE136" i="1"/>
  <c r="AG136" i="1" s="1"/>
  <c r="AB136" i="1"/>
  <c r="AD136" i="1" s="1"/>
  <c r="Y136" i="1"/>
  <c r="AA136" i="1" s="1"/>
  <c r="W136" i="1"/>
  <c r="V136" i="1"/>
  <c r="U136" i="1"/>
  <c r="X136" i="1" s="1"/>
  <c r="T136" i="1"/>
  <c r="S136" i="1"/>
  <c r="AG135" i="1"/>
  <c r="AE135" i="1"/>
  <c r="AD135" i="1"/>
  <c r="AB135" i="1"/>
  <c r="AA135" i="1"/>
  <c r="Y135" i="1"/>
  <c r="W135" i="1"/>
  <c r="V135" i="1"/>
  <c r="X135" i="1" s="1"/>
  <c r="U135" i="1"/>
  <c r="T135" i="1"/>
  <c r="S135" i="1"/>
  <c r="AE134" i="1"/>
  <c r="AG134" i="1" s="1"/>
  <c r="AB134" i="1"/>
  <c r="AD134" i="1" s="1"/>
  <c r="Y134" i="1"/>
  <c r="AA134" i="1" s="1"/>
  <c r="W134" i="1"/>
  <c r="V134" i="1"/>
  <c r="U134" i="1"/>
  <c r="X134" i="1" s="1"/>
  <c r="T134" i="1"/>
  <c r="S134" i="1"/>
  <c r="AG133" i="1"/>
  <c r="AE133" i="1"/>
  <c r="AD133" i="1"/>
  <c r="AB133" i="1"/>
  <c r="AA133" i="1"/>
  <c r="Y133" i="1"/>
  <c r="X133" i="1"/>
  <c r="AI133" i="1" s="1"/>
  <c r="W133" i="1"/>
  <c r="V133" i="1"/>
  <c r="U133" i="1"/>
  <c r="T133" i="1"/>
  <c r="S133" i="1"/>
  <c r="AE132" i="1"/>
  <c r="AG132" i="1" s="1"/>
  <c r="AB132" i="1"/>
  <c r="AD132" i="1" s="1"/>
  <c r="Y132" i="1"/>
  <c r="AA132" i="1" s="1"/>
  <c r="W132" i="1"/>
  <c r="V132" i="1"/>
  <c r="U132" i="1"/>
  <c r="X132" i="1" s="1"/>
  <c r="T132" i="1"/>
  <c r="S132" i="1"/>
  <c r="AG131" i="1"/>
  <c r="AE131" i="1"/>
  <c r="AD131" i="1"/>
  <c r="AB131" i="1"/>
  <c r="AA131" i="1"/>
  <c r="Y131" i="1"/>
  <c r="W131" i="1"/>
  <c r="V131" i="1"/>
  <c r="X131" i="1" s="1"/>
  <c r="U131" i="1"/>
  <c r="T131" i="1"/>
  <c r="S131" i="1"/>
  <c r="AE130" i="1"/>
  <c r="AG130" i="1" s="1"/>
  <c r="AB130" i="1"/>
  <c r="AD130" i="1" s="1"/>
  <c r="Y130" i="1"/>
  <c r="AA130" i="1" s="1"/>
  <c r="W130" i="1"/>
  <c r="V130" i="1"/>
  <c r="U130" i="1"/>
  <c r="X130" i="1" s="1"/>
  <c r="T130" i="1"/>
  <c r="S130" i="1"/>
  <c r="AG129" i="1"/>
  <c r="AE129" i="1"/>
  <c r="AD129" i="1"/>
  <c r="AB129" i="1"/>
  <c r="AA129" i="1"/>
  <c r="Y129" i="1"/>
  <c r="W129" i="1"/>
  <c r="V129" i="1"/>
  <c r="X129" i="1" s="1"/>
  <c r="U129" i="1"/>
  <c r="T129" i="1"/>
  <c r="S129" i="1"/>
  <c r="AE128" i="1"/>
  <c r="AG128" i="1" s="1"/>
  <c r="AB128" i="1"/>
  <c r="AD128" i="1" s="1"/>
  <c r="Y128" i="1"/>
  <c r="AA128" i="1" s="1"/>
  <c r="W128" i="1"/>
  <c r="V128" i="1"/>
  <c r="U128" i="1"/>
  <c r="X128" i="1" s="1"/>
  <c r="T128" i="1"/>
  <c r="S128" i="1"/>
  <c r="AG127" i="1"/>
  <c r="AE127" i="1"/>
  <c r="AD127" i="1"/>
  <c r="AB127" i="1"/>
  <c r="AA127" i="1"/>
  <c r="Y127" i="1"/>
  <c r="W127" i="1"/>
  <c r="V127" i="1"/>
  <c r="X127" i="1" s="1"/>
  <c r="U127" i="1"/>
  <c r="T127" i="1"/>
  <c r="S127" i="1"/>
  <c r="AE126" i="1"/>
  <c r="AG126" i="1" s="1"/>
  <c r="AB126" i="1"/>
  <c r="AD126" i="1" s="1"/>
  <c r="Y126" i="1"/>
  <c r="AA126" i="1" s="1"/>
  <c r="W126" i="1"/>
  <c r="V126" i="1"/>
  <c r="U126" i="1"/>
  <c r="X126" i="1" s="1"/>
  <c r="T126" i="1"/>
  <c r="S126" i="1"/>
  <c r="AG125" i="1"/>
  <c r="AE125" i="1"/>
  <c r="AD125" i="1"/>
  <c r="AB125" i="1"/>
  <c r="AA125" i="1"/>
  <c r="Y125" i="1"/>
  <c r="X125" i="1"/>
  <c r="AJ125" i="1" s="1"/>
  <c r="W125" i="1"/>
  <c r="V125" i="1"/>
  <c r="V123" i="1" s="1"/>
  <c r="U125" i="1"/>
  <c r="T125" i="1"/>
  <c r="S125" i="1"/>
  <c r="AE124" i="1"/>
  <c r="AG124" i="1" s="1"/>
  <c r="AG123" i="1" s="1"/>
  <c r="AB124" i="1"/>
  <c r="AD124" i="1" s="1"/>
  <c r="Y124" i="1"/>
  <c r="AA124" i="1" s="1"/>
  <c r="AA123" i="1" s="1"/>
  <c r="W124" i="1"/>
  <c r="V124" i="1"/>
  <c r="U124" i="1"/>
  <c r="X124" i="1" s="1"/>
  <c r="T124" i="1"/>
  <c r="S124" i="1"/>
  <c r="J124" i="1"/>
  <c r="L124" i="1" s="1"/>
  <c r="G124" i="1"/>
  <c r="I124" i="1" s="1"/>
  <c r="E124" i="1"/>
  <c r="D124" i="1"/>
  <c r="C124" i="1"/>
  <c r="F124" i="1" s="1"/>
  <c r="B124" i="1"/>
  <c r="A124" i="1"/>
  <c r="AM123" i="1"/>
  <c r="AL123" i="1"/>
  <c r="AF123" i="1"/>
  <c r="AE123" i="1"/>
  <c r="AC123" i="1"/>
  <c r="Z123" i="1"/>
  <c r="Y123" i="1"/>
  <c r="W123" i="1"/>
  <c r="U123" i="1"/>
  <c r="T123" i="1"/>
  <c r="S123" i="1"/>
  <c r="J123" i="1"/>
  <c r="L123" i="1" s="1"/>
  <c r="G123" i="1"/>
  <c r="I123" i="1" s="1"/>
  <c r="E123" i="1"/>
  <c r="D123" i="1"/>
  <c r="C123" i="1"/>
  <c r="F123" i="1" s="1"/>
  <c r="B123" i="1"/>
  <c r="A123" i="1"/>
  <c r="T122" i="1"/>
  <c r="S122" i="1"/>
  <c r="J122" i="1"/>
  <c r="L122" i="1" s="1"/>
  <c r="G122" i="1"/>
  <c r="I122" i="1" s="1"/>
  <c r="E122" i="1"/>
  <c r="D122" i="1"/>
  <c r="C122" i="1"/>
  <c r="F122" i="1" s="1"/>
  <c r="B122" i="1"/>
  <c r="A122" i="1"/>
  <c r="AG121" i="1"/>
  <c r="AE121" i="1"/>
  <c r="AD121" i="1"/>
  <c r="AB121" i="1"/>
  <c r="AA121" i="1"/>
  <c r="Y121" i="1"/>
  <c r="X121" i="1"/>
  <c r="AJ121" i="1" s="1"/>
  <c r="W121" i="1"/>
  <c r="V121" i="1"/>
  <c r="U121" i="1"/>
  <c r="T121" i="1"/>
  <c r="S121" i="1"/>
  <c r="L121" i="1"/>
  <c r="J121" i="1"/>
  <c r="I121" i="1"/>
  <c r="G121" i="1"/>
  <c r="F121" i="1"/>
  <c r="N121" i="1" s="1"/>
  <c r="E121" i="1"/>
  <c r="D121" i="1"/>
  <c r="C121" i="1"/>
  <c r="B121" i="1"/>
  <c r="A121" i="1"/>
  <c r="AE120" i="1"/>
  <c r="AG120" i="1" s="1"/>
  <c r="AB120" i="1"/>
  <c r="AD120" i="1" s="1"/>
  <c r="Y120" i="1"/>
  <c r="AA120" i="1" s="1"/>
  <c r="W120" i="1"/>
  <c r="V120" i="1"/>
  <c r="U120" i="1"/>
  <c r="X120" i="1" s="1"/>
  <c r="T120" i="1"/>
  <c r="S120" i="1"/>
  <c r="J120" i="1"/>
  <c r="L120" i="1" s="1"/>
  <c r="G120" i="1"/>
  <c r="I120" i="1" s="1"/>
  <c r="E120" i="1"/>
  <c r="D120" i="1"/>
  <c r="C120" i="1"/>
  <c r="F120" i="1" s="1"/>
  <c r="B120" i="1"/>
  <c r="A120" i="1"/>
  <c r="AG119" i="1"/>
  <c r="AE119" i="1"/>
  <c r="AD119" i="1"/>
  <c r="AB119" i="1"/>
  <c r="AA119" i="1"/>
  <c r="Y119" i="1"/>
  <c r="W119" i="1"/>
  <c r="V119" i="1"/>
  <c r="X119" i="1" s="1"/>
  <c r="U119" i="1"/>
  <c r="T119" i="1"/>
  <c r="S119" i="1"/>
  <c r="L119" i="1"/>
  <c r="J119" i="1"/>
  <c r="I119" i="1"/>
  <c r="G119" i="1"/>
  <c r="E119" i="1"/>
  <c r="D119" i="1"/>
  <c r="F119" i="1" s="1"/>
  <c r="M119" i="1" s="1"/>
  <c r="C119" i="1"/>
  <c r="B119" i="1"/>
  <c r="A119" i="1"/>
  <c r="AE118" i="1"/>
  <c r="AG118" i="1" s="1"/>
  <c r="AC118" i="1"/>
  <c r="AC114" i="1" s="1"/>
  <c r="AB118" i="1"/>
  <c r="AD118" i="1" s="1"/>
  <c r="AA118" i="1"/>
  <c r="Z118" i="1"/>
  <c r="Y118" i="1"/>
  <c r="W118" i="1"/>
  <c r="V118" i="1"/>
  <c r="U118" i="1"/>
  <c r="T118" i="1"/>
  <c r="S118" i="1"/>
  <c r="J118" i="1"/>
  <c r="L118" i="1" s="1"/>
  <c r="G118" i="1"/>
  <c r="I118" i="1" s="1"/>
  <c r="E118" i="1"/>
  <c r="D118" i="1"/>
  <c r="C118" i="1"/>
  <c r="B118" i="1"/>
  <c r="A118" i="1"/>
  <c r="AG117" i="1"/>
  <c r="AE117" i="1"/>
  <c r="AD117" i="1"/>
  <c r="AB117" i="1"/>
  <c r="AA117" i="1"/>
  <c r="Y117" i="1"/>
  <c r="X117" i="1"/>
  <c r="AI117" i="1" s="1"/>
  <c r="W117" i="1"/>
  <c r="V117" i="1"/>
  <c r="U117" i="1"/>
  <c r="T117" i="1"/>
  <c r="S117" i="1"/>
  <c r="L117" i="1"/>
  <c r="J117" i="1"/>
  <c r="I117" i="1"/>
  <c r="G117" i="1"/>
  <c r="E117" i="1"/>
  <c r="D117" i="1"/>
  <c r="F117" i="1" s="1"/>
  <c r="C117" i="1"/>
  <c r="B117" i="1"/>
  <c r="A117" i="1"/>
  <c r="AE116" i="1"/>
  <c r="AB116" i="1"/>
  <c r="AD116" i="1" s="1"/>
  <c r="Y116" i="1"/>
  <c r="W116" i="1"/>
  <c r="W114" i="1" s="1"/>
  <c r="W112" i="1" s="1"/>
  <c r="W110" i="1" s="1"/>
  <c r="V116" i="1"/>
  <c r="U116" i="1"/>
  <c r="X116" i="1" s="1"/>
  <c r="AI116" i="1" s="1"/>
  <c r="T116" i="1"/>
  <c r="S116" i="1"/>
  <c r="J116" i="1"/>
  <c r="L116" i="1" s="1"/>
  <c r="G116" i="1"/>
  <c r="I116" i="1" s="1"/>
  <c r="E116" i="1"/>
  <c r="E113" i="1" s="1"/>
  <c r="D116" i="1"/>
  <c r="C116" i="1"/>
  <c r="F116" i="1" s="1"/>
  <c r="N116" i="1" s="1"/>
  <c r="B116" i="1"/>
  <c r="A116" i="1"/>
  <c r="AG115" i="1"/>
  <c r="AE115" i="1"/>
  <c r="AD115" i="1"/>
  <c r="AB115" i="1"/>
  <c r="AA115" i="1"/>
  <c r="Y115" i="1"/>
  <c r="W115" i="1"/>
  <c r="V115" i="1"/>
  <c r="X115" i="1" s="1"/>
  <c r="U115" i="1"/>
  <c r="T115" i="1"/>
  <c r="S115" i="1"/>
  <c r="L115" i="1"/>
  <c r="J115" i="1"/>
  <c r="I115" i="1"/>
  <c r="G115" i="1"/>
  <c r="E115" i="1"/>
  <c r="D115" i="1"/>
  <c r="F115" i="1" s="1"/>
  <c r="C115" i="1"/>
  <c r="B115" i="1"/>
  <c r="A115" i="1"/>
  <c r="AM114" i="1"/>
  <c r="AL114" i="1"/>
  <c r="AF114" i="1"/>
  <c r="AD114" i="1"/>
  <c r="Z114" i="1"/>
  <c r="V114" i="1"/>
  <c r="T114" i="1"/>
  <c r="S114" i="1"/>
  <c r="B114" i="1"/>
  <c r="A114" i="1"/>
  <c r="T113" i="1"/>
  <c r="S113" i="1"/>
  <c r="Q113" i="1"/>
  <c r="P113" i="1"/>
  <c r="L113" i="1"/>
  <c r="K113" i="1"/>
  <c r="J113" i="1"/>
  <c r="I113" i="1"/>
  <c r="H113" i="1"/>
  <c r="G113" i="1"/>
  <c r="D113" i="1"/>
  <c r="B113" i="1"/>
  <c r="A113" i="1"/>
  <c r="AM112" i="1"/>
  <c r="AL112" i="1"/>
  <c r="AF112" i="1"/>
  <c r="AC112" i="1"/>
  <c r="Z112" i="1"/>
  <c r="V112" i="1"/>
  <c r="T112" i="1"/>
  <c r="S112" i="1"/>
  <c r="B112" i="1"/>
  <c r="A112" i="1"/>
  <c r="T111" i="1"/>
  <c r="S111" i="1"/>
  <c r="L111" i="1"/>
  <c r="J111" i="1"/>
  <c r="I111" i="1"/>
  <c r="G111" i="1"/>
  <c r="F111" i="1"/>
  <c r="N111" i="1" s="1"/>
  <c r="E111" i="1"/>
  <c r="D111" i="1"/>
  <c r="C111" i="1"/>
  <c r="B111" i="1"/>
  <c r="A111" i="1"/>
  <c r="AM110" i="1"/>
  <c r="AL110" i="1"/>
  <c r="AF110" i="1"/>
  <c r="Z110" i="1"/>
  <c r="V110" i="1"/>
  <c r="T110" i="1"/>
  <c r="S110" i="1"/>
  <c r="L110" i="1"/>
  <c r="J110" i="1"/>
  <c r="I110" i="1"/>
  <c r="G110" i="1"/>
  <c r="F110" i="1"/>
  <c r="N110" i="1" s="1"/>
  <c r="E110" i="1"/>
  <c r="D110" i="1"/>
  <c r="C110" i="1"/>
  <c r="B110" i="1"/>
  <c r="A110" i="1"/>
  <c r="T109" i="1"/>
  <c r="S109" i="1"/>
  <c r="K109" i="1"/>
  <c r="J109" i="1"/>
  <c r="L109" i="1" s="1"/>
  <c r="G109" i="1"/>
  <c r="I109" i="1" s="1"/>
  <c r="E109" i="1"/>
  <c r="D109" i="1"/>
  <c r="C109" i="1"/>
  <c r="F109" i="1" s="1"/>
  <c r="B109" i="1"/>
  <c r="A109" i="1"/>
  <c r="AG108" i="1"/>
  <c r="AE108" i="1"/>
  <c r="AD108" i="1"/>
  <c r="AB108" i="1"/>
  <c r="AA108" i="1"/>
  <c r="Y108" i="1"/>
  <c r="W108" i="1"/>
  <c r="V108" i="1"/>
  <c r="X108" i="1" s="1"/>
  <c r="U108" i="1"/>
  <c r="T108" i="1"/>
  <c r="S108" i="1"/>
  <c r="L108" i="1"/>
  <c r="J108" i="1"/>
  <c r="I108" i="1"/>
  <c r="G108" i="1"/>
  <c r="E108" i="1"/>
  <c r="D108" i="1"/>
  <c r="F108" i="1" s="1"/>
  <c r="C108" i="1"/>
  <c r="B108" i="1"/>
  <c r="A108" i="1"/>
  <c r="AE107" i="1"/>
  <c r="AG107" i="1" s="1"/>
  <c r="AB107" i="1"/>
  <c r="AB105" i="1" s="1"/>
  <c r="AB104" i="1" s="1"/>
  <c r="Y107" i="1"/>
  <c r="AA107" i="1" s="1"/>
  <c r="W107" i="1"/>
  <c r="W105" i="1" s="1"/>
  <c r="W104" i="1" s="1"/>
  <c r="V107" i="1"/>
  <c r="U107" i="1"/>
  <c r="U105" i="1" s="1"/>
  <c r="U104" i="1" s="1"/>
  <c r="T107" i="1"/>
  <c r="S107" i="1"/>
  <c r="J107" i="1"/>
  <c r="L107" i="1" s="1"/>
  <c r="G107" i="1"/>
  <c r="I107" i="1" s="1"/>
  <c r="E107" i="1"/>
  <c r="E104" i="1" s="1"/>
  <c r="D107" i="1"/>
  <c r="C107" i="1"/>
  <c r="C104" i="1" s="1"/>
  <c r="B107" i="1"/>
  <c r="A107" i="1"/>
  <c r="AG106" i="1"/>
  <c r="AG105" i="1" s="1"/>
  <c r="AG104" i="1" s="1"/>
  <c r="AE106" i="1"/>
  <c r="AD106" i="1"/>
  <c r="AB106" i="1"/>
  <c r="AA106" i="1"/>
  <c r="AA105" i="1" s="1"/>
  <c r="AA104" i="1" s="1"/>
  <c r="Y106" i="1"/>
  <c r="W106" i="1"/>
  <c r="V106" i="1"/>
  <c r="X106" i="1" s="1"/>
  <c r="U106" i="1"/>
  <c r="T106" i="1"/>
  <c r="S106" i="1"/>
  <c r="L106" i="1"/>
  <c r="J106" i="1"/>
  <c r="I106" i="1"/>
  <c r="G106" i="1"/>
  <c r="E106" i="1"/>
  <c r="D106" i="1"/>
  <c r="F106" i="1" s="1"/>
  <c r="C106" i="1"/>
  <c r="B106" i="1"/>
  <c r="A106" i="1"/>
  <c r="AM105" i="1"/>
  <c r="AL105" i="1"/>
  <c r="AF105" i="1"/>
  <c r="AC105" i="1"/>
  <c r="Z105" i="1"/>
  <c r="V105" i="1"/>
  <c r="T105" i="1"/>
  <c r="S105" i="1"/>
  <c r="L105" i="1"/>
  <c r="J105" i="1"/>
  <c r="I105" i="1"/>
  <c r="I104" i="1" s="1"/>
  <c r="G105" i="1"/>
  <c r="E105" i="1"/>
  <c r="D105" i="1"/>
  <c r="F105" i="1" s="1"/>
  <c r="C105" i="1"/>
  <c r="B105" i="1"/>
  <c r="A105" i="1"/>
  <c r="AM104" i="1"/>
  <c r="AL104" i="1"/>
  <c r="AF104" i="1"/>
  <c r="AC104" i="1"/>
  <c r="Z104" i="1"/>
  <c r="V104" i="1"/>
  <c r="T104" i="1"/>
  <c r="S104" i="1"/>
  <c r="Q104" i="1"/>
  <c r="P104" i="1"/>
  <c r="K104" i="1"/>
  <c r="J104" i="1"/>
  <c r="H104" i="1"/>
  <c r="D104" i="1"/>
  <c r="B104" i="1"/>
  <c r="A104" i="1"/>
  <c r="T103" i="1"/>
  <c r="S103" i="1"/>
  <c r="B103" i="1"/>
  <c r="A103" i="1"/>
  <c r="AE102" i="1"/>
  <c r="AG102" i="1" s="1"/>
  <c r="AB102" i="1"/>
  <c r="AD102" i="1" s="1"/>
  <c r="Y102" i="1"/>
  <c r="AA102" i="1" s="1"/>
  <c r="W102" i="1"/>
  <c r="V102" i="1"/>
  <c r="U102" i="1"/>
  <c r="X102" i="1" s="1"/>
  <c r="T102" i="1"/>
  <c r="S102" i="1"/>
  <c r="J102" i="1"/>
  <c r="L102" i="1" s="1"/>
  <c r="G102" i="1"/>
  <c r="I102" i="1" s="1"/>
  <c r="E102" i="1"/>
  <c r="D102" i="1"/>
  <c r="C102" i="1"/>
  <c r="F102" i="1" s="1"/>
  <c r="B102" i="1"/>
  <c r="A102" i="1"/>
  <c r="AG101" i="1"/>
  <c r="AE101" i="1"/>
  <c r="AD101" i="1"/>
  <c r="AB101" i="1"/>
  <c r="AA101" i="1"/>
  <c r="Y101" i="1"/>
  <c r="X101" i="1"/>
  <c r="AI101" i="1" s="1"/>
  <c r="W101" i="1"/>
  <c r="V101" i="1"/>
  <c r="U101" i="1"/>
  <c r="T101" i="1"/>
  <c r="S101" i="1"/>
  <c r="L101" i="1"/>
  <c r="J101" i="1"/>
  <c r="G101" i="1"/>
  <c r="E101" i="1"/>
  <c r="D101" i="1"/>
  <c r="C101" i="1"/>
  <c r="F101" i="1" s="1"/>
  <c r="B101" i="1"/>
  <c r="A101" i="1"/>
  <c r="AG100" i="1"/>
  <c r="AE100" i="1"/>
  <c r="AD100" i="1"/>
  <c r="AB100" i="1"/>
  <c r="AA100" i="1"/>
  <c r="Y100" i="1"/>
  <c r="X100" i="1"/>
  <c r="AI100" i="1" s="1"/>
  <c r="W100" i="1"/>
  <c r="V100" i="1"/>
  <c r="U100" i="1"/>
  <c r="T100" i="1"/>
  <c r="S100" i="1"/>
  <c r="L100" i="1"/>
  <c r="J100" i="1"/>
  <c r="I100" i="1"/>
  <c r="G100" i="1"/>
  <c r="F100" i="1"/>
  <c r="N100" i="1" s="1"/>
  <c r="E100" i="1"/>
  <c r="D100" i="1"/>
  <c r="C100" i="1"/>
  <c r="B100" i="1"/>
  <c r="A100" i="1"/>
  <c r="AE99" i="1"/>
  <c r="AG99" i="1" s="1"/>
  <c r="AB99" i="1"/>
  <c r="AD99" i="1" s="1"/>
  <c r="Y99" i="1"/>
  <c r="AA99" i="1" s="1"/>
  <c r="W99" i="1"/>
  <c r="V99" i="1"/>
  <c r="U99" i="1"/>
  <c r="X99" i="1" s="1"/>
  <c r="T99" i="1"/>
  <c r="S99" i="1"/>
  <c r="J99" i="1"/>
  <c r="L99" i="1" s="1"/>
  <c r="G99" i="1"/>
  <c r="I99" i="1" s="1"/>
  <c r="E99" i="1"/>
  <c r="D99" i="1"/>
  <c r="C99" i="1"/>
  <c r="F99" i="1" s="1"/>
  <c r="B99" i="1"/>
  <c r="A99" i="1"/>
  <c r="AG98" i="1"/>
  <c r="AE98" i="1"/>
  <c r="AD98" i="1"/>
  <c r="AB98" i="1"/>
  <c r="AA98" i="1"/>
  <c r="Y98" i="1"/>
  <c r="W98" i="1"/>
  <c r="V98" i="1"/>
  <c r="X98" i="1" s="1"/>
  <c r="U98" i="1"/>
  <c r="T98" i="1"/>
  <c r="S98" i="1"/>
  <c r="L98" i="1"/>
  <c r="J98" i="1"/>
  <c r="I98" i="1"/>
  <c r="G98" i="1"/>
  <c r="E98" i="1"/>
  <c r="D98" i="1"/>
  <c r="F98" i="1" s="1"/>
  <c r="C98" i="1"/>
  <c r="B98" i="1"/>
  <c r="A98" i="1"/>
  <c r="AE97" i="1"/>
  <c r="AG97" i="1" s="1"/>
  <c r="AB97" i="1"/>
  <c r="AD97" i="1" s="1"/>
  <c r="AD96" i="1" s="1"/>
  <c r="Y97" i="1"/>
  <c r="AA97" i="1" s="1"/>
  <c r="W97" i="1"/>
  <c r="V97" i="1"/>
  <c r="U97" i="1"/>
  <c r="X97" i="1" s="1"/>
  <c r="T97" i="1"/>
  <c r="S97" i="1"/>
  <c r="J97" i="1"/>
  <c r="L97" i="1" s="1"/>
  <c r="G97" i="1"/>
  <c r="I97" i="1" s="1"/>
  <c r="E97" i="1"/>
  <c r="D97" i="1"/>
  <c r="C97" i="1"/>
  <c r="F97" i="1" s="1"/>
  <c r="B97" i="1"/>
  <c r="A97" i="1"/>
  <c r="AM96" i="1"/>
  <c r="AL96" i="1"/>
  <c r="AF96" i="1"/>
  <c r="AE96" i="1"/>
  <c r="AC96" i="1"/>
  <c r="Z96" i="1"/>
  <c r="Y96" i="1"/>
  <c r="W96" i="1"/>
  <c r="U96" i="1"/>
  <c r="T96" i="1"/>
  <c r="S96" i="1"/>
  <c r="J96" i="1"/>
  <c r="L96" i="1" s="1"/>
  <c r="G96" i="1"/>
  <c r="I96" i="1" s="1"/>
  <c r="E96" i="1"/>
  <c r="D96" i="1"/>
  <c r="C96" i="1"/>
  <c r="F96" i="1" s="1"/>
  <c r="B96" i="1"/>
  <c r="A96" i="1"/>
  <c r="AG95" i="1"/>
  <c r="AE95" i="1"/>
  <c r="AD95" i="1"/>
  <c r="AB95" i="1"/>
  <c r="AA95" i="1"/>
  <c r="Y95" i="1"/>
  <c r="W95" i="1"/>
  <c r="V95" i="1"/>
  <c r="X95" i="1" s="1"/>
  <c r="U95" i="1"/>
  <c r="T95" i="1"/>
  <c r="S95" i="1"/>
  <c r="L95" i="1"/>
  <c r="J95" i="1"/>
  <c r="J94" i="1" s="1"/>
  <c r="I95" i="1"/>
  <c r="G95" i="1"/>
  <c r="F95" i="1"/>
  <c r="N95" i="1" s="1"/>
  <c r="E95" i="1"/>
  <c r="D95" i="1"/>
  <c r="D94" i="1" s="1"/>
  <c r="C95" i="1"/>
  <c r="B95" i="1"/>
  <c r="A95" i="1"/>
  <c r="AE94" i="1"/>
  <c r="AG94" i="1" s="1"/>
  <c r="AB94" i="1"/>
  <c r="AD94" i="1" s="1"/>
  <c r="Y94" i="1"/>
  <c r="AA94" i="1" s="1"/>
  <c r="W94" i="1"/>
  <c r="V94" i="1"/>
  <c r="U94" i="1"/>
  <c r="X94" i="1" s="1"/>
  <c r="T94" i="1"/>
  <c r="S94" i="1"/>
  <c r="Q94" i="1"/>
  <c r="P94" i="1"/>
  <c r="K94" i="1"/>
  <c r="G94" i="1"/>
  <c r="E94" i="1"/>
  <c r="C94" i="1"/>
  <c r="B94" i="1"/>
  <c r="A94" i="1"/>
  <c r="AG93" i="1"/>
  <c r="AE93" i="1"/>
  <c r="AD93" i="1"/>
  <c r="AB93" i="1"/>
  <c r="AA93" i="1"/>
  <c r="Y93" i="1"/>
  <c r="W93" i="1"/>
  <c r="V93" i="1"/>
  <c r="V91" i="1" s="1"/>
  <c r="U93" i="1"/>
  <c r="T93" i="1"/>
  <c r="S93" i="1"/>
  <c r="B93" i="1"/>
  <c r="A93" i="1"/>
  <c r="AE92" i="1"/>
  <c r="AG92" i="1" s="1"/>
  <c r="AG91" i="1" s="1"/>
  <c r="AB92" i="1"/>
  <c r="AD92" i="1" s="1"/>
  <c r="Y92" i="1"/>
  <c r="AA92" i="1" s="1"/>
  <c r="AA91" i="1" s="1"/>
  <c r="W92" i="1"/>
  <c r="V92" i="1"/>
  <c r="U92" i="1"/>
  <c r="X92" i="1" s="1"/>
  <c r="T92" i="1"/>
  <c r="S92" i="1"/>
  <c r="J92" i="1"/>
  <c r="L92" i="1" s="1"/>
  <c r="G92" i="1"/>
  <c r="I92" i="1" s="1"/>
  <c r="E92" i="1"/>
  <c r="D92" i="1"/>
  <c r="C92" i="1"/>
  <c r="F92" i="1" s="1"/>
  <c r="B92" i="1"/>
  <c r="A92" i="1"/>
  <c r="AM91" i="1"/>
  <c r="AL91" i="1"/>
  <c r="AF91" i="1"/>
  <c r="AE91" i="1"/>
  <c r="AC91" i="1"/>
  <c r="Z91" i="1"/>
  <c r="Y91" i="1"/>
  <c r="W91" i="1"/>
  <c r="U91" i="1"/>
  <c r="T91" i="1"/>
  <c r="S91" i="1"/>
  <c r="J91" i="1"/>
  <c r="L91" i="1" s="1"/>
  <c r="G91" i="1"/>
  <c r="I91" i="1" s="1"/>
  <c r="E91" i="1"/>
  <c r="D91" i="1"/>
  <c r="C91" i="1"/>
  <c r="F91" i="1" s="1"/>
  <c r="B91" i="1"/>
  <c r="A91" i="1"/>
  <c r="AM90" i="1"/>
  <c r="AL90" i="1"/>
  <c r="AF90" i="1"/>
  <c r="AE90" i="1"/>
  <c r="AC90" i="1"/>
  <c r="Z90" i="1"/>
  <c r="Y90" i="1"/>
  <c r="W90" i="1"/>
  <c r="U90" i="1"/>
  <c r="T90" i="1"/>
  <c r="S90" i="1"/>
  <c r="J90" i="1"/>
  <c r="L90" i="1" s="1"/>
  <c r="G90" i="1"/>
  <c r="I90" i="1" s="1"/>
  <c r="E90" i="1"/>
  <c r="D90" i="1"/>
  <c r="C90" i="1"/>
  <c r="F90" i="1" s="1"/>
  <c r="B90" i="1"/>
  <c r="A90" i="1"/>
  <c r="T89" i="1"/>
  <c r="S89" i="1"/>
  <c r="J89" i="1"/>
  <c r="L89" i="1" s="1"/>
  <c r="G89" i="1"/>
  <c r="I89" i="1" s="1"/>
  <c r="E89" i="1"/>
  <c r="D89" i="1"/>
  <c r="C89" i="1"/>
  <c r="F89" i="1" s="1"/>
  <c r="B89" i="1"/>
  <c r="A89" i="1"/>
  <c r="AG88" i="1"/>
  <c r="AE88" i="1"/>
  <c r="AD88" i="1"/>
  <c r="AB88" i="1"/>
  <c r="AA88" i="1"/>
  <c r="Y88" i="1"/>
  <c r="X88" i="1"/>
  <c r="AI88" i="1" s="1"/>
  <c r="W88" i="1"/>
  <c r="V88" i="1"/>
  <c r="U88" i="1"/>
  <c r="T88" i="1"/>
  <c r="S88" i="1"/>
  <c r="L88" i="1"/>
  <c r="J88" i="1"/>
  <c r="I88" i="1"/>
  <c r="G88" i="1"/>
  <c r="F88" i="1"/>
  <c r="N88" i="1" s="1"/>
  <c r="E88" i="1"/>
  <c r="D88" i="1"/>
  <c r="C88" i="1"/>
  <c r="B88" i="1"/>
  <c r="A88" i="1"/>
  <c r="AE87" i="1"/>
  <c r="AG87" i="1" s="1"/>
  <c r="AB87" i="1"/>
  <c r="AD87" i="1" s="1"/>
  <c r="Y87" i="1"/>
  <c r="AA87" i="1" s="1"/>
  <c r="W87" i="1"/>
  <c r="V87" i="1"/>
  <c r="U87" i="1"/>
  <c r="X87" i="1" s="1"/>
  <c r="T87" i="1"/>
  <c r="S87" i="1"/>
  <c r="J87" i="1"/>
  <c r="J85" i="1" s="1"/>
  <c r="G87" i="1"/>
  <c r="I87" i="1" s="1"/>
  <c r="E87" i="1"/>
  <c r="D87" i="1"/>
  <c r="C87" i="1"/>
  <c r="F87" i="1" s="1"/>
  <c r="B87" i="1"/>
  <c r="A87" i="1"/>
  <c r="AG86" i="1"/>
  <c r="AE86" i="1"/>
  <c r="AD86" i="1"/>
  <c r="AB86" i="1"/>
  <c r="AA86" i="1"/>
  <c r="Y86" i="1"/>
  <c r="W86" i="1"/>
  <c r="V86" i="1"/>
  <c r="X86" i="1" s="1"/>
  <c r="U86" i="1"/>
  <c r="T86" i="1"/>
  <c r="S86" i="1"/>
  <c r="L86" i="1"/>
  <c r="J86" i="1"/>
  <c r="I86" i="1"/>
  <c r="I85" i="1" s="1"/>
  <c r="G86" i="1"/>
  <c r="E86" i="1"/>
  <c r="D86" i="1"/>
  <c r="F86" i="1" s="1"/>
  <c r="C86" i="1"/>
  <c r="B86" i="1"/>
  <c r="A86" i="1"/>
  <c r="AE85" i="1"/>
  <c r="AG85" i="1" s="1"/>
  <c r="AB85" i="1"/>
  <c r="AD85" i="1" s="1"/>
  <c r="AD83" i="1" s="1"/>
  <c r="Y85" i="1"/>
  <c r="Y83" i="1" s="1"/>
  <c r="W85" i="1"/>
  <c r="V85" i="1"/>
  <c r="U85" i="1"/>
  <c r="X85" i="1" s="1"/>
  <c r="T85" i="1"/>
  <c r="S85" i="1"/>
  <c r="Q85" i="1"/>
  <c r="P85" i="1"/>
  <c r="K85" i="1"/>
  <c r="H85" i="1"/>
  <c r="G85" i="1"/>
  <c r="E85" i="1"/>
  <c r="C85" i="1"/>
  <c r="B85" i="1"/>
  <c r="A85" i="1"/>
  <c r="AG84" i="1"/>
  <c r="AG83" i="1" s="1"/>
  <c r="AE84" i="1"/>
  <c r="AD84" i="1"/>
  <c r="AB84" i="1"/>
  <c r="AA84" i="1"/>
  <c r="Y84" i="1"/>
  <c r="X84" i="1"/>
  <c r="AI84" i="1" s="1"/>
  <c r="W84" i="1"/>
  <c r="W83" i="1" s="1"/>
  <c r="V84" i="1"/>
  <c r="U84" i="1"/>
  <c r="T84" i="1"/>
  <c r="S84" i="1"/>
  <c r="B84" i="1"/>
  <c r="A84" i="1"/>
  <c r="AM83" i="1"/>
  <c r="AL83" i="1"/>
  <c r="AF83" i="1"/>
  <c r="AC83" i="1"/>
  <c r="AB83" i="1"/>
  <c r="Z83" i="1"/>
  <c r="V83" i="1"/>
  <c r="T83" i="1"/>
  <c r="S83" i="1"/>
  <c r="L83" i="1"/>
  <c r="J83" i="1"/>
  <c r="I83" i="1"/>
  <c r="G83" i="1"/>
  <c r="E83" i="1"/>
  <c r="D83" i="1"/>
  <c r="F83" i="1" s="1"/>
  <c r="C83" i="1"/>
  <c r="B83" i="1"/>
  <c r="A83" i="1"/>
  <c r="T82" i="1"/>
  <c r="S82" i="1"/>
  <c r="L82" i="1"/>
  <c r="L81" i="1" s="1"/>
  <c r="J82" i="1"/>
  <c r="J81" i="1" s="1"/>
  <c r="I82" i="1"/>
  <c r="G82" i="1"/>
  <c r="F82" i="1"/>
  <c r="N82" i="1" s="1"/>
  <c r="E82" i="1"/>
  <c r="D82" i="1"/>
  <c r="D81" i="1" s="1"/>
  <c r="C82" i="1"/>
  <c r="B82" i="1"/>
  <c r="A82" i="1"/>
  <c r="AE81" i="1"/>
  <c r="AG81" i="1" s="1"/>
  <c r="AB81" i="1"/>
  <c r="AD81" i="1" s="1"/>
  <c r="Y81" i="1"/>
  <c r="AA81" i="1" s="1"/>
  <c r="W81" i="1"/>
  <c r="V81" i="1"/>
  <c r="U81" i="1"/>
  <c r="X81" i="1" s="1"/>
  <c r="T81" i="1"/>
  <c r="S81" i="1"/>
  <c r="Q81" i="1"/>
  <c r="P81" i="1"/>
  <c r="K81" i="1"/>
  <c r="I81" i="1"/>
  <c r="H81" i="1"/>
  <c r="G81" i="1"/>
  <c r="E81" i="1"/>
  <c r="C81" i="1"/>
  <c r="B81" i="1"/>
  <c r="A81" i="1"/>
  <c r="AG80" i="1"/>
  <c r="AE80" i="1"/>
  <c r="AD80" i="1"/>
  <c r="AB80" i="1"/>
  <c r="AA80" i="1"/>
  <c r="Y80" i="1"/>
  <c r="W80" i="1"/>
  <c r="V80" i="1"/>
  <c r="X80" i="1" s="1"/>
  <c r="U80" i="1"/>
  <c r="T80" i="1"/>
  <c r="S80" i="1"/>
  <c r="L80" i="1"/>
  <c r="J80" i="1"/>
  <c r="I80" i="1"/>
  <c r="G80" i="1"/>
  <c r="E80" i="1"/>
  <c r="D80" i="1"/>
  <c r="F80" i="1" s="1"/>
  <c r="C80" i="1"/>
  <c r="B80" i="1"/>
  <c r="A80" i="1"/>
  <c r="AE79" i="1"/>
  <c r="AG79" i="1" s="1"/>
  <c r="AB79" i="1"/>
  <c r="AD79" i="1" s="1"/>
  <c r="Y79" i="1"/>
  <c r="AA79" i="1" s="1"/>
  <c r="W79" i="1"/>
  <c r="V79" i="1"/>
  <c r="U79" i="1"/>
  <c r="X79" i="1" s="1"/>
  <c r="T79" i="1"/>
  <c r="S79" i="1"/>
  <c r="J79" i="1"/>
  <c r="L79" i="1" s="1"/>
  <c r="H79" i="1"/>
  <c r="G79" i="1"/>
  <c r="I79" i="1" s="1"/>
  <c r="E79" i="1"/>
  <c r="D79" i="1"/>
  <c r="F79" i="1" s="1"/>
  <c r="C79" i="1"/>
  <c r="B79" i="1"/>
  <c r="A79" i="1"/>
  <c r="AE78" i="1"/>
  <c r="AG78" i="1" s="1"/>
  <c r="AB78" i="1"/>
  <c r="AD78" i="1" s="1"/>
  <c r="Z78" i="1"/>
  <c r="Y78" i="1"/>
  <c r="AA78" i="1" s="1"/>
  <c r="W78" i="1"/>
  <c r="V78" i="1"/>
  <c r="X78" i="1" s="1"/>
  <c r="U78" i="1"/>
  <c r="T78" i="1"/>
  <c r="S78" i="1"/>
  <c r="Q78" i="1"/>
  <c r="P78" i="1"/>
  <c r="L78" i="1"/>
  <c r="K78" i="1"/>
  <c r="J78" i="1"/>
  <c r="H78" i="1"/>
  <c r="I78" i="1" s="1"/>
  <c r="G78" i="1"/>
  <c r="E78" i="1"/>
  <c r="D78" i="1"/>
  <c r="F78" i="1" s="1"/>
  <c r="C78" i="1"/>
  <c r="B78" i="1"/>
  <c r="A78" i="1"/>
  <c r="AE77" i="1"/>
  <c r="AG77" i="1" s="1"/>
  <c r="AB77" i="1"/>
  <c r="AD77" i="1" s="1"/>
  <c r="Z77" i="1"/>
  <c r="Z69" i="1" s="1"/>
  <c r="Y77" i="1"/>
  <c r="W77" i="1"/>
  <c r="V77" i="1"/>
  <c r="X77" i="1" s="1"/>
  <c r="U77" i="1"/>
  <c r="T77" i="1"/>
  <c r="S77" i="1"/>
  <c r="L77" i="1"/>
  <c r="J77" i="1"/>
  <c r="I77" i="1"/>
  <c r="G77" i="1"/>
  <c r="F77" i="1"/>
  <c r="N77" i="1" s="1"/>
  <c r="E77" i="1"/>
  <c r="D77" i="1"/>
  <c r="C77" i="1"/>
  <c r="B77" i="1"/>
  <c r="A77" i="1"/>
  <c r="AE76" i="1"/>
  <c r="AG76" i="1" s="1"/>
  <c r="AB76" i="1"/>
  <c r="AD76" i="1" s="1"/>
  <c r="Y76" i="1"/>
  <c r="AA76" i="1" s="1"/>
  <c r="W76" i="1"/>
  <c r="V76" i="1"/>
  <c r="U76" i="1"/>
  <c r="X76" i="1" s="1"/>
  <c r="T76" i="1"/>
  <c r="S76" i="1"/>
  <c r="J76" i="1"/>
  <c r="L76" i="1" s="1"/>
  <c r="L75" i="1" s="1"/>
  <c r="G76" i="1"/>
  <c r="I76" i="1" s="1"/>
  <c r="I75" i="1" s="1"/>
  <c r="E76" i="1"/>
  <c r="E75" i="1" s="1"/>
  <c r="D76" i="1"/>
  <c r="C76" i="1"/>
  <c r="B76" i="1"/>
  <c r="A76" i="1"/>
  <c r="AG75" i="1"/>
  <c r="AE75" i="1"/>
  <c r="AD75" i="1"/>
  <c r="AB75" i="1"/>
  <c r="AA75" i="1"/>
  <c r="Y75" i="1"/>
  <c r="X75" i="1"/>
  <c r="AI75" i="1" s="1"/>
  <c r="W75" i="1"/>
  <c r="V75" i="1"/>
  <c r="U75" i="1"/>
  <c r="T75" i="1"/>
  <c r="S75" i="1"/>
  <c r="Q75" i="1"/>
  <c r="P75" i="1"/>
  <c r="K75" i="1"/>
  <c r="H75" i="1"/>
  <c r="D75" i="1"/>
  <c r="B75" i="1"/>
  <c r="A75" i="1"/>
  <c r="AE74" i="1"/>
  <c r="AG74" i="1" s="1"/>
  <c r="AB74" i="1"/>
  <c r="Y74" i="1"/>
  <c r="AA74" i="1" s="1"/>
  <c r="W74" i="1"/>
  <c r="V74" i="1"/>
  <c r="U74" i="1"/>
  <c r="X74" i="1" s="1"/>
  <c r="AJ74" i="1" s="1"/>
  <c r="T74" i="1"/>
  <c r="S74" i="1"/>
  <c r="J74" i="1"/>
  <c r="L74" i="1" s="1"/>
  <c r="L72" i="1" s="1"/>
  <c r="G74" i="1"/>
  <c r="I74" i="1" s="1"/>
  <c r="E74" i="1"/>
  <c r="D74" i="1"/>
  <c r="C74" i="1"/>
  <c r="F74" i="1" s="1"/>
  <c r="N74" i="1" s="1"/>
  <c r="B74" i="1"/>
  <c r="A74" i="1"/>
  <c r="AG73" i="1"/>
  <c r="AE73" i="1"/>
  <c r="AD73" i="1"/>
  <c r="AB73" i="1"/>
  <c r="AA73" i="1"/>
  <c r="Y73" i="1"/>
  <c r="W73" i="1"/>
  <c r="V73" i="1"/>
  <c r="X73" i="1" s="1"/>
  <c r="U73" i="1"/>
  <c r="T73" i="1"/>
  <c r="S73" i="1"/>
  <c r="L73" i="1"/>
  <c r="J73" i="1"/>
  <c r="I73" i="1"/>
  <c r="I72" i="1" s="1"/>
  <c r="H73" i="1"/>
  <c r="G73" i="1"/>
  <c r="G72" i="1" s="1"/>
  <c r="E73" i="1"/>
  <c r="E72" i="1" s="1"/>
  <c r="D73" i="1"/>
  <c r="C73" i="1"/>
  <c r="B73" i="1"/>
  <c r="A73" i="1"/>
  <c r="AG72" i="1"/>
  <c r="AE72" i="1"/>
  <c r="AD72" i="1"/>
  <c r="AB72" i="1"/>
  <c r="AA72" i="1"/>
  <c r="Y72" i="1"/>
  <c r="W72" i="1"/>
  <c r="V72" i="1"/>
  <c r="X72" i="1" s="1"/>
  <c r="U72" i="1"/>
  <c r="T72" i="1"/>
  <c r="S72" i="1"/>
  <c r="Q72" i="1"/>
  <c r="P72" i="1"/>
  <c r="K72" i="1"/>
  <c r="H72" i="1"/>
  <c r="D72" i="1"/>
  <c r="B72" i="1"/>
  <c r="A72" i="1"/>
  <c r="AE71" i="1"/>
  <c r="AG71" i="1" s="1"/>
  <c r="AC71" i="1"/>
  <c r="AC69" i="1" s="1"/>
  <c r="AC65" i="1" s="1"/>
  <c r="AC63" i="1" s="1"/>
  <c r="AC12" i="1" s="1"/>
  <c r="AB71" i="1"/>
  <c r="AA71" i="1"/>
  <c r="Z71" i="1"/>
  <c r="Y71" i="1"/>
  <c r="Y69" i="1" s="1"/>
  <c r="W71" i="1"/>
  <c r="V71" i="1"/>
  <c r="U71" i="1"/>
  <c r="T71" i="1"/>
  <c r="S71" i="1"/>
  <c r="J71" i="1"/>
  <c r="L71" i="1" s="1"/>
  <c r="G71" i="1"/>
  <c r="I71" i="1" s="1"/>
  <c r="E71" i="1"/>
  <c r="D71" i="1"/>
  <c r="C71" i="1"/>
  <c r="B71" i="1"/>
  <c r="A71" i="1"/>
  <c r="AI70" i="1"/>
  <c r="AG70" i="1"/>
  <c r="AE70" i="1"/>
  <c r="AD70" i="1"/>
  <c r="AB70" i="1"/>
  <c r="AA70" i="1"/>
  <c r="Y70" i="1"/>
  <c r="X70" i="1"/>
  <c r="W70" i="1"/>
  <c r="V70" i="1"/>
  <c r="U70" i="1"/>
  <c r="T70" i="1"/>
  <c r="S70" i="1"/>
  <c r="K70" i="1"/>
  <c r="J70" i="1"/>
  <c r="J69" i="1" s="1"/>
  <c r="G70" i="1"/>
  <c r="I70" i="1" s="1"/>
  <c r="E70" i="1"/>
  <c r="E69" i="1" s="1"/>
  <c r="D70" i="1"/>
  <c r="C70" i="1"/>
  <c r="F70" i="1" s="1"/>
  <c r="B70" i="1"/>
  <c r="A70" i="1"/>
  <c r="AM69" i="1"/>
  <c r="AL69" i="1"/>
  <c r="AL65" i="1" s="1"/>
  <c r="AL63" i="1" s="1"/>
  <c r="AG69" i="1"/>
  <c r="AF69" i="1"/>
  <c r="AE69" i="1"/>
  <c r="W69" i="1"/>
  <c r="T69" i="1"/>
  <c r="S69" i="1"/>
  <c r="Q69" i="1"/>
  <c r="P69" i="1"/>
  <c r="K69" i="1"/>
  <c r="I69" i="1"/>
  <c r="H69" i="1"/>
  <c r="G69" i="1"/>
  <c r="D69" i="1"/>
  <c r="B69" i="1"/>
  <c r="A69" i="1"/>
  <c r="AI68" i="1"/>
  <c r="AG68" i="1"/>
  <c r="AE68" i="1"/>
  <c r="AD68" i="1"/>
  <c r="AB68" i="1"/>
  <c r="AA68" i="1"/>
  <c r="Y68" i="1"/>
  <c r="X68" i="1"/>
  <c r="W68" i="1"/>
  <c r="V68" i="1"/>
  <c r="U68" i="1"/>
  <c r="T68" i="1"/>
  <c r="S68" i="1"/>
  <c r="L68" i="1"/>
  <c r="J68" i="1"/>
  <c r="I68" i="1"/>
  <c r="G68" i="1"/>
  <c r="E68" i="1"/>
  <c r="D68" i="1"/>
  <c r="F68" i="1" s="1"/>
  <c r="C68" i="1"/>
  <c r="B68" i="1"/>
  <c r="A68" i="1"/>
  <c r="AE67" i="1"/>
  <c r="AG67" i="1" s="1"/>
  <c r="AB67" i="1"/>
  <c r="AD67" i="1" s="1"/>
  <c r="Y67" i="1"/>
  <c r="W67" i="1"/>
  <c r="V67" i="1"/>
  <c r="U67" i="1"/>
  <c r="T67" i="1"/>
  <c r="S67" i="1"/>
  <c r="J67" i="1"/>
  <c r="L67" i="1" s="1"/>
  <c r="G67" i="1"/>
  <c r="E67" i="1"/>
  <c r="E66" i="1" s="1"/>
  <c r="D67" i="1"/>
  <c r="C67" i="1"/>
  <c r="B67" i="1"/>
  <c r="A67" i="1"/>
  <c r="AG66" i="1"/>
  <c r="AE66" i="1"/>
  <c r="AE65" i="1" s="1"/>
  <c r="AD66" i="1"/>
  <c r="AB66" i="1"/>
  <c r="AA66" i="1"/>
  <c r="Y66" i="1"/>
  <c r="W66" i="1"/>
  <c r="V66" i="1"/>
  <c r="X66" i="1" s="1"/>
  <c r="U66" i="1"/>
  <c r="T66" i="1"/>
  <c r="S66" i="1"/>
  <c r="Q66" i="1"/>
  <c r="P66" i="1"/>
  <c r="L66" i="1"/>
  <c r="K66" i="1"/>
  <c r="J66" i="1"/>
  <c r="H66" i="1"/>
  <c r="B66" i="1"/>
  <c r="A66" i="1"/>
  <c r="AM65" i="1"/>
  <c r="AM63" i="1" s="1"/>
  <c r="AF65" i="1"/>
  <c r="Z65" i="1"/>
  <c r="Z63" i="1" s="1"/>
  <c r="T65" i="1"/>
  <c r="S65" i="1"/>
  <c r="L65" i="1"/>
  <c r="L63" i="1" s="1"/>
  <c r="J65" i="1"/>
  <c r="I65" i="1"/>
  <c r="G65" i="1"/>
  <c r="E65" i="1"/>
  <c r="D65" i="1"/>
  <c r="F65" i="1" s="1"/>
  <c r="C65" i="1"/>
  <c r="B65" i="1"/>
  <c r="A65" i="1"/>
  <c r="T64" i="1"/>
  <c r="S64" i="1"/>
  <c r="N64" i="1"/>
  <c r="L64" i="1"/>
  <c r="J64" i="1"/>
  <c r="I64" i="1"/>
  <c r="G64" i="1"/>
  <c r="F64" i="1"/>
  <c r="M64" i="1" s="1"/>
  <c r="E64" i="1"/>
  <c r="D64" i="1"/>
  <c r="C64" i="1"/>
  <c r="B64" i="1"/>
  <c r="A64" i="1"/>
  <c r="AF63" i="1"/>
  <c r="T63" i="1"/>
  <c r="S63" i="1"/>
  <c r="Q63" i="1"/>
  <c r="P63" i="1"/>
  <c r="K63" i="1"/>
  <c r="J63" i="1"/>
  <c r="I63" i="1"/>
  <c r="H63" i="1"/>
  <c r="G63" i="1"/>
  <c r="E63" i="1"/>
  <c r="C63" i="1"/>
  <c r="B63" i="1"/>
  <c r="A63" i="1"/>
  <c r="T62" i="1"/>
  <c r="S62" i="1"/>
  <c r="L62" i="1"/>
  <c r="J62" i="1"/>
  <c r="G62" i="1"/>
  <c r="I62" i="1" s="1"/>
  <c r="E62" i="1"/>
  <c r="D62" i="1"/>
  <c r="C62" i="1"/>
  <c r="F62" i="1" s="1"/>
  <c r="B62" i="1"/>
  <c r="A62" i="1"/>
  <c r="AE61" i="1"/>
  <c r="AG61" i="1" s="1"/>
  <c r="AB61" i="1"/>
  <c r="AD61" i="1" s="1"/>
  <c r="Y61" i="1"/>
  <c r="AA61" i="1" s="1"/>
  <c r="W61" i="1"/>
  <c r="V61" i="1"/>
  <c r="U61" i="1"/>
  <c r="X61" i="1" s="1"/>
  <c r="T61" i="1"/>
  <c r="S61" i="1"/>
  <c r="J61" i="1"/>
  <c r="L61" i="1" s="1"/>
  <c r="L60" i="1" s="1"/>
  <c r="G61" i="1"/>
  <c r="I61" i="1" s="1"/>
  <c r="I60" i="1" s="1"/>
  <c r="E61" i="1"/>
  <c r="E60" i="1" s="1"/>
  <c r="D61" i="1"/>
  <c r="C61" i="1"/>
  <c r="C60" i="1" s="1"/>
  <c r="B61" i="1"/>
  <c r="A61" i="1"/>
  <c r="AG60" i="1"/>
  <c r="AE60" i="1"/>
  <c r="AD60" i="1"/>
  <c r="AB60" i="1"/>
  <c r="AA60" i="1"/>
  <c r="Y60" i="1"/>
  <c r="W60" i="1"/>
  <c r="V60" i="1"/>
  <c r="X60" i="1" s="1"/>
  <c r="U60" i="1"/>
  <c r="T60" i="1"/>
  <c r="S60" i="1"/>
  <c r="Q60" i="1"/>
  <c r="P60" i="1"/>
  <c r="K60" i="1"/>
  <c r="J60" i="1"/>
  <c r="H60" i="1"/>
  <c r="D60" i="1"/>
  <c r="B60" i="1"/>
  <c r="A60" i="1"/>
  <c r="AE59" i="1"/>
  <c r="AG59" i="1" s="1"/>
  <c r="AG58" i="1" s="1"/>
  <c r="AG57" i="1" s="1"/>
  <c r="AB59" i="1"/>
  <c r="AD59" i="1" s="1"/>
  <c r="AD58" i="1" s="1"/>
  <c r="AD57" i="1" s="1"/>
  <c r="Y59" i="1"/>
  <c r="AA59" i="1" s="1"/>
  <c r="AA58" i="1" s="1"/>
  <c r="W59" i="1"/>
  <c r="V59" i="1"/>
  <c r="U59" i="1"/>
  <c r="X59" i="1" s="1"/>
  <c r="T59" i="1"/>
  <c r="S59" i="1"/>
  <c r="J59" i="1"/>
  <c r="L59" i="1" s="1"/>
  <c r="G59" i="1"/>
  <c r="I59" i="1" s="1"/>
  <c r="E59" i="1"/>
  <c r="D59" i="1"/>
  <c r="C59" i="1"/>
  <c r="F59" i="1" s="1"/>
  <c r="B59" i="1"/>
  <c r="A59" i="1"/>
  <c r="AM58" i="1"/>
  <c r="AL58" i="1"/>
  <c r="AF58" i="1"/>
  <c r="AE58" i="1"/>
  <c r="AC58" i="1"/>
  <c r="Z58" i="1"/>
  <c r="Y58" i="1"/>
  <c r="W58" i="1"/>
  <c r="U58" i="1"/>
  <c r="T58" i="1"/>
  <c r="S58" i="1"/>
  <c r="J58" i="1"/>
  <c r="L58" i="1" s="1"/>
  <c r="G58" i="1"/>
  <c r="I58" i="1" s="1"/>
  <c r="E58" i="1"/>
  <c r="D58" i="1"/>
  <c r="C58" i="1"/>
  <c r="F58" i="1" s="1"/>
  <c r="B58" i="1"/>
  <c r="A58" i="1"/>
  <c r="AM57" i="1"/>
  <c r="AL57" i="1"/>
  <c r="AF57" i="1"/>
  <c r="AE57" i="1"/>
  <c r="AC57" i="1"/>
  <c r="Z57" i="1"/>
  <c r="Y57" i="1"/>
  <c r="W57" i="1"/>
  <c r="U57" i="1"/>
  <c r="T57" i="1"/>
  <c r="S57" i="1"/>
  <c r="Q57" i="1"/>
  <c r="P57" i="1"/>
  <c r="K57" i="1"/>
  <c r="H57" i="1"/>
  <c r="G57" i="1"/>
  <c r="E57" i="1"/>
  <c r="D57" i="1"/>
  <c r="C57" i="1"/>
  <c r="B57" i="1"/>
  <c r="A57" i="1"/>
  <c r="T56" i="1"/>
  <c r="S56" i="1"/>
  <c r="J56" i="1"/>
  <c r="J54" i="1" s="1"/>
  <c r="G56" i="1"/>
  <c r="I56" i="1" s="1"/>
  <c r="I54" i="1" s="1"/>
  <c r="E56" i="1"/>
  <c r="D56" i="1"/>
  <c r="C56" i="1"/>
  <c r="F56" i="1" s="1"/>
  <c r="B56" i="1"/>
  <c r="A56" i="1"/>
  <c r="AG55" i="1"/>
  <c r="AE55" i="1"/>
  <c r="AD55" i="1"/>
  <c r="AB55" i="1"/>
  <c r="AA55" i="1"/>
  <c r="Y55" i="1"/>
  <c r="X55" i="1"/>
  <c r="AJ55" i="1" s="1"/>
  <c r="W55" i="1"/>
  <c r="V55" i="1"/>
  <c r="U55" i="1"/>
  <c r="T55" i="1"/>
  <c r="S55" i="1"/>
  <c r="L55" i="1"/>
  <c r="J55" i="1"/>
  <c r="I55" i="1"/>
  <c r="G55" i="1"/>
  <c r="F55" i="1"/>
  <c r="N55" i="1" s="1"/>
  <c r="E55" i="1"/>
  <c r="D55" i="1"/>
  <c r="D54" i="1" s="1"/>
  <c r="C55" i="1"/>
  <c r="B55" i="1"/>
  <c r="A55" i="1"/>
  <c r="AE54" i="1"/>
  <c r="AG54" i="1" s="1"/>
  <c r="AB54" i="1"/>
  <c r="AD54" i="1" s="1"/>
  <c r="Y54" i="1"/>
  <c r="AA54" i="1" s="1"/>
  <c r="W54" i="1"/>
  <c r="V54" i="1"/>
  <c r="U54" i="1"/>
  <c r="X54" i="1" s="1"/>
  <c r="T54" i="1"/>
  <c r="S54" i="1"/>
  <c r="Q54" i="1"/>
  <c r="P54" i="1"/>
  <c r="K54" i="1"/>
  <c r="H54" i="1"/>
  <c r="G54" i="1"/>
  <c r="E54" i="1"/>
  <c r="C54" i="1"/>
  <c r="B54" i="1"/>
  <c r="A54" i="1"/>
  <c r="AG53" i="1"/>
  <c r="AE53" i="1"/>
  <c r="AD53" i="1"/>
  <c r="AB53" i="1"/>
  <c r="AA53" i="1"/>
  <c r="Y53" i="1"/>
  <c r="W53" i="1"/>
  <c r="V53" i="1"/>
  <c r="X53" i="1" s="1"/>
  <c r="U53" i="1"/>
  <c r="T53" i="1"/>
  <c r="S53" i="1"/>
  <c r="L53" i="1"/>
  <c r="J53" i="1"/>
  <c r="I53" i="1"/>
  <c r="G53" i="1"/>
  <c r="E53" i="1"/>
  <c r="D53" i="1"/>
  <c r="F53" i="1" s="1"/>
  <c r="C53" i="1"/>
  <c r="B53" i="1"/>
  <c r="A53" i="1"/>
  <c r="AE52" i="1"/>
  <c r="AG52" i="1" s="1"/>
  <c r="AB52" i="1"/>
  <c r="AD52" i="1" s="1"/>
  <c r="Y52" i="1"/>
  <c r="AA52" i="1" s="1"/>
  <c r="W52" i="1"/>
  <c r="V52" i="1"/>
  <c r="U52" i="1"/>
  <c r="X52" i="1" s="1"/>
  <c r="T52" i="1"/>
  <c r="S52" i="1"/>
  <c r="J52" i="1"/>
  <c r="L52" i="1" s="1"/>
  <c r="L51" i="1" s="1"/>
  <c r="G52" i="1"/>
  <c r="I52" i="1" s="1"/>
  <c r="I51" i="1" s="1"/>
  <c r="E52" i="1"/>
  <c r="E51" i="1" s="1"/>
  <c r="D52" i="1"/>
  <c r="C52" i="1"/>
  <c r="C51" i="1" s="1"/>
  <c r="B52" i="1"/>
  <c r="A52" i="1"/>
  <c r="AG51" i="1"/>
  <c r="AE51" i="1"/>
  <c r="AD51" i="1"/>
  <c r="AB51" i="1"/>
  <c r="AA51" i="1"/>
  <c r="Y51" i="1"/>
  <c r="X51" i="1"/>
  <c r="AJ51" i="1" s="1"/>
  <c r="W51" i="1"/>
  <c r="V51" i="1"/>
  <c r="V49" i="1" s="1"/>
  <c r="U51" i="1"/>
  <c r="T51" i="1"/>
  <c r="S51" i="1"/>
  <c r="Q51" i="1"/>
  <c r="P51" i="1"/>
  <c r="K51" i="1"/>
  <c r="J51" i="1"/>
  <c r="H51" i="1"/>
  <c r="D51" i="1"/>
  <c r="B51" i="1"/>
  <c r="A51" i="1"/>
  <c r="AE50" i="1"/>
  <c r="AG50" i="1" s="1"/>
  <c r="AG49" i="1" s="1"/>
  <c r="AB50" i="1"/>
  <c r="AD50" i="1" s="1"/>
  <c r="Y50" i="1"/>
  <c r="AA50" i="1" s="1"/>
  <c r="AA49" i="1" s="1"/>
  <c r="W50" i="1"/>
  <c r="V50" i="1"/>
  <c r="U50" i="1"/>
  <c r="X50" i="1" s="1"/>
  <c r="T50" i="1"/>
  <c r="S50" i="1"/>
  <c r="J50" i="1"/>
  <c r="L50" i="1" s="1"/>
  <c r="G50" i="1"/>
  <c r="I50" i="1" s="1"/>
  <c r="E50" i="1"/>
  <c r="D50" i="1"/>
  <c r="C50" i="1"/>
  <c r="F50" i="1" s="1"/>
  <c r="B50" i="1"/>
  <c r="A50" i="1"/>
  <c r="AM49" i="1"/>
  <c r="AL49" i="1"/>
  <c r="AF49" i="1"/>
  <c r="AE49" i="1"/>
  <c r="AC49" i="1"/>
  <c r="Z49" i="1"/>
  <c r="Y49" i="1"/>
  <c r="W49" i="1"/>
  <c r="U49" i="1"/>
  <c r="T49" i="1"/>
  <c r="S49" i="1"/>
  <c r="J49" i="1"/>
  <c r="J48" i="1" s="1"/>
  <c r="G49" i="1"/>
  <c r="I49" i="1" s="1"/>
  <c r="I48" i="1" s="1"/>
  <c r="E49" i="1"/>
  <c r="E48" i="1" s="1"/>
  <c r="D49" i="1"/>
  <c r="C49" i="1"/>
  <c r="F49" i="1" s="1"/>
  <c r="B49" i="1"/>
  <c r="A49" i="1"/>
  <c r="AG48" i="1"/>
  <c r="AE48" i="1"/>
  <c r="AD48" i="1"/>
  <c r="AB48" i="1"/>
  <c r="AA48" i="1"/>
  <c r="Y48" i="1"/>
  <c r="W48" i="1"/>
  <c r="V48" i="1"/>
  <c r="X48" i="1" s="1"/>
  <c r="U48" i="1"/>
  <c r="T48" i="1"/>
  <c r="S48" i="1"/>
  <c r="Q48" i="1"/>
  <c r="P48" i="1"/>
  <c r="K48" i="1"/>
  <c r="H48" i="1"/>
  <c r="D48" i="1"/>
  <c r="B48" i="1"/>
  <c r="A48" i="1"/>
  <c r="AE47" i="1"/>
  <c r="AG47" i="1" s="1"/>
  <c r="AB47" i="1"/>
  <c r="AD47" i="1" s="1"/>
  <c r="Y47" i="1"/>
  <c r="AA47" i="1" s="1"/>
  <c r="W47" i="1"/>
  <c r="V47" i="1"/>
  <c r="U47" i="1"/>
  <c r="X47" i="1" s="1"/>
  <c r="T47" i="1"/>
  <c r="S47" i="1"/>
  <c r="J47" i="1"/>
  <c r="J45" i="1" s="1"/>
  <c r="G47" i="1"/>
  <c r="I47" i="1" s="1"/>
  <c r="I45" i="1" s="1"/>
  <c r="E47" i="1"/>
  <c r="D47" i="1"/>
  <c r="C47" i="1"/>
  <c r="F47" i="1" s="1"/>
  <c r="B47" i="1"/>
  <c r="A47" i="1"/>
  <c r="AG46" i="1"/>
  <c r="AE46" i="1"/>
  <c r="AD46" i="1"/>
  <c r="AB46" i="1"/>
  <c r="AA46" i="1"/>
  <c r="Y46" i="1"/>
  <c r="X46" i="1"/>
  <c r="AJ46" i="1" s="1"/>
  <c r="W46" i="1"/>
  <c r="V46" i="1"/>
  <c r="V44" i="1" s="1"/>
  <c r="V43" i="1" s="1"/>
  <c r="U46" i="1"/>
  <c r="T46" i="1"/>
  <c r="S46" i="1"/>
  <c r="L46" i="1"/>
  <c r="J46" i="1"/>
  <c r="I46" i="1"/>
  <c r="G46" i="1"/>
  <c r="F46" i="1"/>
  <c r="N46" i="1" s="1"/>
  <c r="E46" i="1"/>
  <c r="D46" i="1"/>
  <c r="D45" i="1" s="1"/>
  <c r="C46" i="1"/>
  <c r="B46" i="1"/>
  <c r="A46" i="1"/>
  <c r="AE45" i="1"/>
  <c r="AG45" i="1" s="1"/>
  <c r="AG44" i="1" s="1"/>
  <c r="AG43" i="1" s="1"/>
  <c r="AB45" i="1"/>
  <c r="AD45" i="1" s="1"/>
  <c r="Y45" i="1"/>
  <c r="AA45" i="1" s="1"/>
  <c r="AA44" i="1" s="1"/>
  <c r="AA43" i="1" s="1"/>
  <c r="W45" i="1"/>
  <c r="V45" i="1"/>
  <c r="U45" i="1"/>
  <c r="X45" i="1" s="1"/>
  <c r="T45" i="1"/>
  <c r="S45" i="1"/>
  <c r="Q45" i="1"/>
  <c r="P45" i="1"/>
  <c r="K45" i="1"/>
  <c r="H45" i="1"/>
  <c r="G45" i="1"/>
  <c r="E45" i="1"/>
  <c r="C45" i="1"/>
  <c r="B45" i="1"/>
  <c r="A45" i="1"/>
  <c r="AM44" i="1"/>
  <c r="AL44" i="1"/>
  <c r="AF44" i="1"/>
  <c r="AE44" i="1"/>
  <c r="AC44" i="1"/>
  <c r="Z44" i="1"/>
  <c r="Y44" i="1"/>
  <c r="W44" i="1"/>
  <c r="U44" i="1"/>
  <c r="T44" i="1"/>
  <c r="S44" i="1"/>
  <c r="J44" i="1"/>
  <c r="L44" i="1" s="1"/>
  <c r="G44" i="1"/>
  <c r="I44" i="1" s="1"/>
  <c r="E44" i="1"/>
  <c r="E42" i="1" s="1"/>
  <c r="D44" i="1"/>
  <c r="C44" i="1"/>
  <c r="F44" i="1" s="1"/>
  <c r="B44" i="1"/>
  <c r="A44" i="1"/>
  <c r="AM43" i="1"/>
  <c r="AL43" i="1"/>
  <c r="AF43" i="1"/>
  <c r="AE43" i="1"/>
  <c r="AC43" i="1"/>
  <c r="Z43" i="1"/>
  <c r="Y43" i="1"/>
  <c r="W43" i="1"/>
  <c r="U43" i="1"/>
  <c r="T43" i="1"/>
  <c r="S43" i="1"/>
  <c r="J43" i="1"/>
  <c r="J42" i="1" s="1"/>
  <c r="H43" i="1"/>
  <c r="G43" i="1"/>
  <c r="I43" i="1" s="1"/>
  <c r="F43" i="1"/>
  <c r="E43" i="1"/>
  <c r="D43" i="1"/>
  <c r="C43" i="1"/>
  <c r="C42" i="1" s="1"/>
  <c r="B43" i="1"/>
  <c r="A43" i="1"/>
  <c r="T42" i="1"/>
  <c r="S42" i="1"/>
  <c r="Q42" i="1"/>
  <c r="P42" i="1"/>
  <c r="K42" i="1"/>
  <c r="H42" i="1"/>
  <c r="D42" i="1"/>
  <c r="B42" i="1"/>
  <c r="A42" i="1"/>
  <c r="AE41" i="1"/>
  <c r="AG41" i="1" s="1"/>
  <c r="AB41" i="1"/>
  <c r="AD41" i="1" s="1"/>
  <c r="Y41" i="1"/>
  <c r="AA41" i="1" s="1"/>
  <c r="W41" i="1"/>
  <c r="V41" i="1"/>
  <c r="U41" i="1"/>
  <c r="X41" i="1" s="1"/>
  <c r="T41" i="1"/>
  <c r="S41" i="1"/>
  <c r="J41" i="1"/>
  <c r="L41" i="1" s="1"/>
  <c r="G41" i="1"/>
  <c r="I41" i="1" s="1"/>
  <c r="E41" i="1"/>
  <c r="D41" i="1"/>
  <c r="C41" i="1"/>
  <c r="F41" i="1" s="1"/>
  <c r="B41" i="1"/>
  <c r="A41" i="1"/>
  <c r="AG40" i="1"/>
  <c r="AE40" i="1"/>
  <c r="AD40" i="1"/>
  <c r="AB40" i="1"/>
  <c r="AA40" i="1"/>
  <c r="Y40" i="1"/>
  <c r="X40" i="1"/>
  <c r="AJ40" i="1" s="1"/>
  <c r="W40" i="1"/>
  <c r="V40" i="1"/>
  <c r="U40" i="1"/>
  <c r="T40" i="1"/>
  <c r="S40" i="1"/>
  <c r="L40" i="1"/>
  <c r="J40" i="1"/>
  <c r="I40" i="1"/>
  <c r="G40" i="1"/>
  <c r="F40" i="1"/>
  <c r="N40" i="1" s="1"/>
  <c r="E40" i="1"/>
  <c r="D40" i="1"/>
  <c r="C40" i="1"/>
  <c r="B40" i="1"/>
  <c r="A40" i="1"/>
  <c r="AE39" i="1"/>
  <c r="AG39" i="1" s="1"/>
  <c r="AB39" i="1"/>
  <c r="AD39" i="1" s="1"/>
  <c r="Y39" i="1"/>
  <c r="AA39" i="1" s="1"/>
  <c r="W39" i="1"/>
  <c r="V39" i="1"/>
  <c r="U39" i="1"/>
  <c r="X39" i="1" s="1"/>
  <c r="T39" i="1"/>
  <c r="S39" i="1"/>
  <c r="J39" i="1"/>
  <c r="L39" i="1" s="1"/>
  <c r="G39" i="1"/>
  <c r="I39" i="1" s="1"/>
  <c r="E39" i="1"/>
  <c r="D39" i="1"/>
  <c r="C39" i="1"/>
  <c r="F39" i="1" s="1"/>
  <c r="B39" i="1"/>
  <c r="A39" i="1"/>
  <c r="AG38" i="1"/>
  <c r="AE38" i="1"/>
  <c r="AD38" i="1"/>
  <c r="AB38" i="1"/>
  <c r="AA38" i="1"/>
  <c r="Y38" i="1"/>
  <c r="W38" i="1"/>
  <c r="V38" i="1"/>
  <c r="X38" i="1" s="1"/>
  <c r="U38" i="1"/>
  <c r="T38" i="1"/>
  <c r="S38" i="1"/>
  <c r="L38" i="1"/>
  <c r="J38" i="1"/>
  <c r="I38" i="1"/>
  <c r="G38" i="1"/>
  <c r="E38" i="1"/>
  <c r="D38" i="1"/>
  <c r="F38" i="1" s="1"/>
  <c r="C38" i="1"/>
  <c r="B38" i="1"/>
  <c r="A38" i="1"/>
  <c r="AE37" i="1"/>
  <c r="AG37" i="1" s="1"/>
  <c r="AB37" i="1"/>
  <c r="AD37" i="1" s="1"/>
  <c r="Y37" i="1"/>
  <c r="AA37" i="1" s="1"/>
  <c r="W37" i="1"/>
  <c r="W35" i="1" s="1"/>
  <c r="V37" i="1"/>
  <c r="U37" i="1"/>
  <c r="U35" i="1" s="1"/>
  <c r="T37" i="1"/>
  <c r="S37" i="1"/>
  <c r="J37" i="1"/>
  <c r="L37" i="1" s="1"/>
  <c r="G37" i="1"/>
  <c r="I37" i="1" s="1"/>
  <c r="E37" i="1"/>
  <c r="E35" i="1" s="1"/>
  <c r="D37" i="1"/>
  <c r="C37" i="1"/>
  <c r="C35" i="1" s="1"/>
  <c r="B37" i="1"/>
  <c r="A37" i="1"/>
  <c r="AG36" i="1"/>
  <c r="AE36" i="1"/>
  <c r="AD36" i="1"/>
  <c r="AB36" i="1"/>
  <c r="AA36" i="1"/>
  <c r="Y36" i="1"/>
  <c r="X36" i="1"/>
  <c r="AJ36" i="1" s="1"/>
  <c r="W36" i="1"/>
  <c r="V36" i="1"/>
  <c r="U36" i="1"/>
  <c r="T36" i="1"/>
  <c r="S36" i="1"/>
  <c r="L36" i="1"/>
  <c r="J36" i="1"/>
  <c r="I36" i="1"/>
  <c r="I35" i="1" s="1"/>
  <c r="G36" i="1"/>
  <c r="F36" i="1"/>
  <c r="N36" i="1" s="1"/>
  <c r="E36" i="1"/>
  <c r="D36" i="1"/>
  <c r="C36" i="1"/>
  <c r="B36" i="1"/>
  <c r="A36" i="1"/>
  <c r="AM35" i="1"/>
  <c r="AL35" i="1"/>
  <c r="AF35" i="1"/>
  <c r="AC35" i="1"/>
  <c r="AB35" i="1"/>
  <c r="Z35" i="1"/>
  <c r="V35" i="1"/>
  <c r="T35" i="1"/>
  <c r="S35" i="1"/>
  <c r="Q35" i="1"/>
  <c r="P35" i="1"/>
  <c r="K35" i="1"/>
  <c r="J35" i="1"/>
  <c r="H35" i="1"/>
  <c r="D35" i="1"/>
  <c r="B35" i="1"/>
  <c r="A35" i="1"/>
  <c r="T34" i="1"/>
  <c r="S34" i="1"/>
  <c r="L34" i="1"/>
  <c r="J34" i="1"/>
  <c r="I34" i="1"/>
  <c r="G34" i="1"/>
  <c r="E34" i="1"/>
  <c r="D34" i="1"/>
  <c r="F34" i="1" s="1"/>
  <c r="C34" i="1"/>
  <c r="B34" i="1"/>
  <c r="A34" i="1"/>
  <c r="AG33" i="1"/>
  <c r="AE33" i="1"/>
  <c r="AD33" i="1"/>
  <c r="AB33" i="1"/>
  <c r="AA33" i="1"/>
  <c r="Y33" i="1"/>
  <c r="W33" i="1"/>
  <c r="V33" i="1"/>
  <c r="X33" i="1" s="1"/>
  <c r="U33" i="1"/>
  <c r="T33" i="1"/>
  <c r="S33" i="1"/>
  <c r="L33" i="1"/>
  <c r="J33" i="1"/>
  <c r="I33" i="1"/>
  <c r="I32" i="1" s="1"/>
  <c r="H33" i="1"/>
  <c r="G33" i="1"/>
  <c r="G32" i="1" s="1"/>
  <c r="E33" i="1"/>
  <c r="E32" i="1" s="1"/>
  <c r="D33" i="1"/>
  <c r="C33" i="1"/>
  <c r="F33" i="1" s="1"/>
  <c r="B33" i="1"/>
  <c r="A33" i="1"/>
  <c r="AG32" i="1"/>
  <c r="AE32" i="1"/>
  <c r="AD32" i="1"/>
  <c r="AB32" i="1"/>
  <c r="AA32" i="1"/>
  <c r="Y32" i="1"/>
  <c r="X32" i="1"/>
  <c r="AJ32" i="1" s="1"/>
  <c r="W32" i="1"/>
  <c r="V32" i="1"/>
  <c r="U32" i="1"/>
  <c r="T32" i="1"/>
  <c r="S32" i="1"/>
  <c r="Q32" i="1"/>
  <c r="P32" i="1"/>
  <c r="L32" i="1"/>
  <c r="K32" i="1"/>
  <c r="J32" i="1"/>
  <c r="H32" i="1"/>
  <c r="D32" i="1"/>
  <c r="B32" i="1"/>
  <c r="A32" i="1"/>
  <c r="BR31" i="1"/>
  <c r="BQ31" i="1"/>
  <c r="AE31" i="1"/>
  <c r="AG31" i="1" s="1"/>
  <c r="AB31" i="1"/>
  <c r="AD31" i="1" s="1"/>
  <c r="Y31" i="1"/>
  <c r="AA31" i="1" s="1"/>
  <c r="W31" i="1"/>
  <c r="V31" i="1"/>
  <c r="U31" i="1"/>
  <c r="X31" i="1" s="1"/>
  <c r="T31" i="1"/>
  <c r="S31" i="1"/>
  <c r="J31" i="1"/>
  <c r="L31" i="1" s="1"/>
  <c r="G31" i="1"/>
  <c r="I31" i="1" s="1"/>
  <c r="E31" i="1"/>
  <c r="D31" i="1"/>
  <c r="C31" i="1"/>
  <c r="F31" i="1" s="1"/>
  <c r="B31" i="1"/>
  <c r="A31" i="1"/>
  <c r="BQ30" i="1"/>
  <c r="BR30" i="1" s="1"/>
  <c r="AG30" i="1"/>
  <c r="AE30" i="1"/>
  <c r="AD30" i="1"/>
  <c r="AB30" i="1"/>
  <c r="AA30" i="1"/>
  <c r="Y30" i="1"/>
  <c r="W30" i="1"/>
  <c r="V30" i="1"/>
  <c r="X30" i="1" s="1"/>
  <c r="U30" i="1"/>
  <c r="T30" i="1"/>
  <c r="S30" i="1"/>
  <c r="L30" i="1"/>
  <c r="J30" i="1"/>
  <c r="I30" i="1"/>
  <c r="I29" i="1" s="1"/>
  <c r="I28" i="1" s="1"/>
  <c r="H30" i="1"/>
  <c r="G30" i="1"/>
  <c r="G29" i="1" s="1"/>
  <c r="E30" i="1"/>
  <c r="E29" i="1" s="1"/>
  <c r="D30" i="1"/>
  <c r="C30" i="1"/>
  <c r="F30" i="1" s="1"/>
  <c r="B30" i="1"/>
  <c r="A30" i="1"/>
  <c r="BQ29" i="1"/>
  <c r="BR29" i="1" s="1"/>
  <c r="BP29" i="1"/>
  <c r="AR29" i="1"/>
  <c r="AW29" i="1" s="1"/>
  <c r="AG29" i="1"/>
  <c r="AE29" i="1"/>
  <c r="AD29" i="1"/>
  <c r="AC29" i="1"/>
  <c r="AB29" i="1"/>
  <c r="Z29" i="1"/>
  <c r="AA29" i="1" s="1"/>
  <c r="Y29" i="1"/>
  <c r="W29" i="1"/>
  <c r="V29" i="1"/>
  <c r="X29" i="1" s="1"/>
  <c r="U29" i="1"/>
  <c r="T29" i="1"/>
  <c r="S29" i="1"/>
  <c r="Q29" i="1"/>
  <c r="P29" i="1"/>
  <c r="K29" i="1"/>
  <c r="J29" i="1"/>
  <c r="H29" i="1"/>
  <c r="D29" i="1"/>
  <c r="B29" i="1"/>
  <c r="A29" i="1"/>
  <c r="BR28" i="1"/>
  <c r="BQ28" i="1"/>
  <c r="AS28" i="1"/>
  <c r="AX28" i="1" s="1"/>
  <c r="AF28" i="1"/>
  <c r="AE28" i="1"/>
  <c r="AG28" i="1" s="1"/>
  <c r="AD28" i="1"/>
  <c r="AC28" i="1"/>
  <c r="AB28" i="1"/>
  <c r="Z28" i="1"/>
  <c r="AA28" i="1" s="1"/>
  <c r="Y28" i="1"/>
  <c r="W28" i="1"/>
  <c r="V28" i="1"/>
  <c r="X28" i="1" s="1"/>
  <c r="U28" i="1"/>
  <c r="T28" i="1"/>
  <c r="S28" i="1"/>
  <c r="Q28" i="1"/>
  <c r="P28" i="1"/>
  <c r="K28" i="1"/>
  <c r="J28" i="1"/>
  <c r="H28" i="1"/>
  <c r="D28" i="1"/>
  <c r="B28" i="1"/>
  <c r="A28" i="1"/>
  <c r="BR27" i="1"/>
  <c r="BQ27" i="1"/>
  <c r="BP27" i="1"/>
  <c r="BO27" i="1"/>
  <c r="AE27" i="1"/>
  <c r="AG27" i="1" s="1"/>
  <c r="AB27" i="1"/>
  <c r="AD27" i="1" s="1"/>
  <c r="Y27" i="1"/>
  <c r="AA27" i="1" s="1"/>
  <c r="W27" i="1"/>
  <c r="V27" i="1"/>
  <c r="U27" i="1"/>
  <c r="X27" i="1" s="1"/>
  <c r="T27" i="1"/>
  <c r="S27" i="1"/>
  <c r="J27" i="1"/>
  <c r="L27" i="1" s="1"/>
  <c r="G27" i="1"/>
  <c r="I27" i="1" s="1"/>
  <c r="AW8" i="1" s="1"/>
  <c r="E27" i="1"/>
  <c r="D27" i="1"/>
  <c r="C27" i="1"/>
  <c r="F27" i="1" s="1"/>
  <c r="B27" i="1"/>
  <c r="A27" i="1"/>
  <c r="BQ26" i="1"/>
  <c r="BR26" i="1" s="1"/>
  <c r="BR25" i="1" s="1"/>
  <c r="BP26" i="1"/>
  <c r="BO26" i="1"/>
  <c r="BN26" i="1"/>
  <c r="AT26" i="1"/>
  <c r="AE26" i="1"/>
  <c r="AG26" i="1" s="1"/>
  <c r="AB26" i="1"/>
  <c r="AD26" i="1" s="1"/>
  <c r="Y26" i="1"/>
  <c r="AA26" i="1" s="1"/>
  <c r="W26" i="1"/>
  <c r="V26" i="1"/>
  <c r="U26" i="1"/>
  <c r="X26" i="1" s="1"/>
  <c r="T26" i="1"/>
  <c r="S26" i="1"/>
  <c r="K26" i="1"/>
  <c r="K25" i="1" s="1"/>
  <c r="J26" i="1"/>
  <c r="L26" i="1" s="1"/>
  <c r="I26" i="1"/>
  <c r="I25" i="1" s="1"/>
  <c r="AR8" i="1" s="1"/>
  <c r="H26" i="1"/>
  <c r="G26" i="1"/>
  <c r="G25" i="1" s="1"/>
  <c r="E26" i="1"/>
  <c r="E25" i="1" s="1"/>
  <c r="D26" i="1"/>
  <c r="C26" i="1"/>
  <c r="F26" i="1" s="1"/>
  <c r="B26" i="1"/>
  <c r="A26" i="1"/>
  <c r="BQ25" i="1"/>
  <c r="AG25" i="1"/>
  <c r="AE25" i="1"/>
  <c r="AD25" i="1"/>
  <c r="AB25" i="1"/>
  <c r="AA25" i="1"/>
  <c r="Y25" i="1"/>
  <c r="X25" i="1"/>
  <c r="AJ25" i="1" s="1"/>
  <c r="W25" i="1"/>
  <c r="V25" i="1"/>
  <c r="U25" i="1"/>
  <c r="T25" i="1"/>
  <c r="S25" i="1"/>
  <c r="Q25" i="1"/>
  <c r="P25" i="1"/>
  <c r="J25" i="1"/>
  <c r="H25" i="1"/>
  <c r="D25" i="1"/>
  <c r="B25" i="1"/>
  <c r="A25" i="1"/>
  <c r="BR24" i="1"/>
  <c r="BQ24" i="1"/>
  <c r="AE24" i="1"/>
  <c r="AG24" i="1" s="1"/>
  <c r="AB24" i="1"/>
  <c r="AD24" i="1" s="1"/>
  <c r="Y24" i="1"/>
  <c r="AA24" i="1" s="1"/>
  <c r="W24" i="1"/>
  <c r="V24" i="1"/>
  <c r="U24" i="1"/>
  <c r="X24" i="1" s="1"/>
  <c r="T24" i="1"/>
  <c r="S24" i="1"/>
  <c r="J24" i="1"/>
  <c r="J22" i="1" s="1"/>
  <c r="G24" i="1"/>
  <c r="I24" i="1" s="1"/>
  <c r="I22" i="1" s="1"/>
  <c r="E24" i="1"/>
  <c r="D24" i="1"/>
  <c r="C24" i="1"/>
  <c r="F24" i="1" s="1"/>
  <c r="B24" i="1"/>
  <c r="A24" i="1"/>
  <c r="BQ23" i="1"/>
  <c r="BR23" i="1" s="1"/>
  <c r="BR22" i="1" s="1"/>
  <c r="BP23" i="1"/>
  <c r="BO23" i="1"/>
  <c r="BN23" i="1"/>
  <c r="AG23" i="1"/>
  <c r="AE23" i="1"/>
  <c r="AD23" i="1"/>
  <c r="AB23" i="1"/>
  <c r="AA23" i="1"/>
  <c r="Y23" i="1"/>
  <c r="W23" i="1"/>
  <c r="V23" i="1"/>
  <c r="X23" i="1" s="1"/>
  <c r="U23" i="1"/>
  <c r="T23" i="1"/>
  <c r="S23" i="1"/>
  <c r="L23" i="1"/>
  <c r="J23" i="1"/>
  <c r="I23" i="1"/>
  <c r="BD12" i="1" s="1"/>
  <c r="G23" i="1"/>
  <c r="E23" i="1"/>
  <c r="D23" i="1"/>
  <c r="F23" i="1" s="1"/>
  <c r="C23" i="1"/>
  <c r="B23" i="1"/>
  <c r="A23" i="1"/>
  <c r="AE22" i="1"/>
  <c r="AG22" i="1" s="1"/>
  <c r="AB22" i="1"/>
  <c r="AD22" i="1" s="1"/>
  <c r="AD20" i="1" s="1"/>
  <c r="Y22" i="1"/>
  <c r="Y20" i="1" s="1"/>
  <c r="W22" i="1"/>
  <c r="W20" i="1" s="1"/>
  <c r="V22" i="1"/>
  <c r="U22" i="1"/>
  <c r="X22" i="1" s="1"/>
  <c r="T22" i="1"/>
  <c r="S22" i="1"/>
  <c r="Q22" i="1"/>
  <c r="P22" i="1"/>
  <c r="P21" i="1" s="1"/>
  <c r="P19" i="1" s="1"/>
  <c r="K22" i="1"/>
  <c r="H22" i="1"/>
  <c r="G22" i="1"/>
  <c r="E22" i="1"/>
  <c r="C22" i="1"/>
  <c r="B22" i="1"/>
  <c r="A22" i="1"/>
  <c r="BR21" i="1"/>
  <c r="AG21" i="1"/>
  <c r="AE21" i="1"/>
  <c r="AD21" i="1"/>
  <c r="AB21" i="1"/>
  <c r="AA21" i="1"/>
  <c r="Y21" i="1"/>
  <c r="W21" i="1"/>
  <c r="V21" i="1"/>
  <c r="X21" i="1" s="1"/>
  <c r="U21" i="1"/>
  <c r="T21" i="1"/>
  <c r="S21" i="1"/>
  <c r="Q21" i="1"/>
  <c r="Q19" i="1" s="1"/>
  <c r="Q17" i="1" s="1"/>
  <c r="Q8" i="1" s="1"/>
  <c r="H21" i="1"/>
  <c r="H19" i="1" s="1"/>
  <c r="B21" i="1"/>
  <c r="A21" i="1"/>
  <c r="BR20" i="1"/>
  <c r="BQ20" i="1"/>
  <c r="BO20" i="1"/>
  <c r="BF20" i="1"/>
  <c r="BE20" i="1"/>
  <c r="BD20" i="1"/>
  <c r="BC20" i="1"/>
  <c r="AM20" i="1"/>
  <c r="AL20" i="1"/>
  <c r="AF20" i="1"/>
  <c r="AC20" i="1"/>
  <c r="AB20" i="1"/>
  <c r="Z20" i="1"/>
  <c r="T20" i="1"/>
  <c r="S20" i="1"/>
  <c r="B20" i="1"/>
  <c r="A20" i="1"/>
  <c r="BR19" i="1"/>
  <c r="BQ19" i="1"/>
  <c r="BP19" i="1"/>
  <c r="BO19" i="1"/>
  <c r="BN19" i="1"/>
  <c r="BF19" i="1"/>
  <c r="BE19" i="1"/>
  <c r="AG19" i="1"/>
  <c r="AE19" i="1"/>
  <c r="AD19" i="1"/>
  <c r="AB19" i="1"/>
  <c r="AA19" i="1"/>
  <c r="Y19" i="1"/>
  <c r="X19" i="1"/>
  <c r="AJ19" i="1" s="1"/>
  <c r="W19" i="1"/>
  <c r="V19" i="1"/>
  <c r="U19" i="1"/>
  <c r="T19" i="1"/>
  <c r="S19" i="1"/>
  <c r="B19" i="1"/>
  <c r="A19" i="1"/>
  <c r="BR18" i="1"/>
  <c r="BQ18" i="1"/>
  <c r="BP18" i="1"/>
  <c r="BO18" i="1"/>
  <c r="BN18" i="1"/>
  <c r="BE18" i="1"/>
  <c r="BF18" i="1" s="1"/>
  <c r="BD18" i="1"/>
  <c r="BC18" i="1"/>
  <c r="AG18" i="1"/>
  <c r="AE18" i="1"/>
  <c r="AD18" i="1"/>
  <c r="AB18" i="1"/>
  <c r="AA18" i="1"/>
  <c r="Y18" i="1"/>
  <c r="X18" i="1"/>
  <c r="AJ18" i="1" s="1"/>
  <c r="W18" i="1"/>
  <c r="V18" i="1"/>
  <c r="U18" i="1"/>
  <c r="T18" i="1"/>
  <c r="S18" i="1"/>
  <c r="B18" i="1"/>
  <c r="A18" i="1"/>
  <c r="BR17" i="1"/>
  <c r="BQ17" i="1"/>
  <c r="BL17" i="1"/>
  <c r="BE17" i="1"/>
  <c r="BF17" i="1" s="1"/>
  <c r="AE17" i="1"/>
  <c r="AB17" i="1"/>
  <c r="AD17" i="1" s="1"/>
  <c r="Y17" i="1"/>
  <c r="W17" i="1"/>
  <c r="V17" i="1"/>
  <c r="U17" i="1"/>
  <c r="T17" i="1"/>
  <c r="S17" i="1"/>
  <c r="P17" i="1"/>
  <c r="B17" i="1"/>
  <c r="A17" i="1"/>
  <c r="BQ16" i="1"/>
  <c r="BE16" i="1"/>
  <c r="BF16" i="1" s="1"/>
  <c r="BC16" i="1"/>
  <c r="AM16" i="1"/>
  <c r="AL16" i="1"/>
  <c r="AF16" i="1"/>
  <c r="AF14" i="1" s="1"/>
  <c r="AF12" i="1" s="1"/>
  <c r="AF10" i="1" s="1"/>
  <c r="AF8" i="1" s="1"/>
  <c r="AC16" i="1"/>
  <c r="AB16" i="1"/>
  <c r="Z16" i="1"/>
  <c r="T16" i="1"/>
  <c r="S16" i="1"/>
  <c r="B16" i="1"/>
  <c r="A16" i="1"/>
  <c r="BK15" i="1"/>
  <c r="BL15" i="1" s="1"/>
  <c r="BF15" i="1"/>
  <c r="BE15" i="1"/>
  <c r="BD15" i="1"/>
  <c r="AX15" i="1"/>
  <c r="AS15" i="1"/>
  <c r="AR15" i="1"/>
  <c r="AW15" i="1" s="1"/>
  <c r="T15" i="1"/>
  <c r="S15" i="1"/>
  <c r="J15" i="1"/>
  <c r="L15" i="1" s="1"/>
  <c r="G15" i="1"/>
  <c r="I15" i="1" s="1"/>
  <c r="E15" i="1"/>
  <c r="D15" i="1"/>
  <c r="C15" i="1"/>
  <c r="F15" i="1" s="1"/>
  <c r="B15" i="1"/>
  <c r="A15" i="1"/>
  <c r="BQ14" i="1"/>
  <c r="BK9" i="1" s="1"/>
  <c r="BL14" i="1"/>
  <c r="BK14" i="1"/>
  <c r="BE14" i="1"/>
  <c r="BF14" i="1" s="1"/>
  <c r="BD14" i="1"/>
  <c r="BC14" i="1"/>
  <c r="AM14" i="1"/>
  <c r="AM12" i="1" s="1"/>
  <c r="AM10" i="1" s="1"/>
  <c r="AM8" i="1" s="1"/>
  <c r="AL14" i="1"/>
  <c r="AC14" i="1"/>
  <c r="Z14" i="1"/>
  <c r="T14" i="1"/>
  <c r="S14" i="1"/>
  <c r="N14" i="1"/>
  <c r="L14" i="1"/>
  <c r="J14" i="1"/>
  <c r="I14" i="1"/>
  <c r="G14" i="1"/>
  <c r="F14" i="1"/>
  <c r="M14" i="1" s="1"/>
  <c r="E14" i="1"/>
  <c r="D14" i="1"/>
  <c r="C14" i="1"/>
  <c r="B14" i="1"/>
  <c r="A14" i="1"/>
  <c r="BR13" i="1"/>
  <c r="BQ13" i="1"/>
  <c r="BK13" i="1"/>
  <c r="BL13" i="1" s="1"/>
  <c r="BJ13" i="1"/>
  <c r="BF13" i="1"/>
  <c r="BE13" i="1"/>
  <c r="BD13" i="1"/>
  <c r="AX13" i="1"/>
  <c r="AZ13" i="1" s="1"/>
  <c r="AW13" i="1"/>
  <c r="AV13" i="1"/>
  <c r="AS13" i="1"/>
  <c r="AR13" i="1"/>
  <c r="AQ13" i="1"/>
  <c r="AU13" i="1" s="1"/>
  <c r="J13" i="1"/>
  <c r="G13" i="1"/>
  <c r="I13" i="1" s="1"/>
  <c r="E13" i="1"/>
  <c r="D13" i="1"/>
  <c r="C13" i="1"/>
  <c r="B13" i="1"/>
  <c r="A13" i="1"/>
  <c r="BQ12" i="1"/>
  <c r="BR12" i="1" s="1"/>
  <c r="BL12" i="1"/>
  <c r="BK12" i="1"/>
  <c r="BE12" i="1"/>
  <c r="BC12" i="1"/>
  <c r="AY12" i="1"/>
  <c r="AX12" i="1"/>
  <c r="AW12" i="1"/>
  <c r="AU12" i="1"/>
  <c r="AS12" i="1"/>
  <c r="AR12" i="1"/>
  <c r="AQ12" i="1"/>
  <c r="AZ12" i="1" s="1"/>
  <c r="AL12" i="1"/>
  <c r="Z12" i="1"/>
  <c r="Z10" i="1" s="1"/>
  <c r="Z8" i="1" s="1"/>
  <c r="T12" i="1"/>
  <c r="S12" i="1"/>
  <c r="L12" i="1"/>
  <c r="J12" i="1"/>
  <c r="I12" i="1"/>
  <c r="I10" i="1" s="1"/>
  <c r="G12" i="1"/>
  <c r="F12" i="1"/>
  <c r="E12" i="1"/>
  <c r="D12" i="1"/>
  <c r="D10" i="1" s="1"/>
  <c r="C12" i="1"/>
  <c r="B12" i="1"/>
  <c r="A12" i="1"/>
  <c r="BR11" i="1"/>
  <c r="BQ11" i="1"/>
  <c r="BP11" i="1"/>
  <c r="BF11" i="1"/>
  <c r="BE11" i="1"/>
  <c r="BD11" i="1"/>
  <c r="AX11" i="1"/>
  <c r="AZ11" i="1" s="1"/>
  <c r="AW11" i="1"/>
  <c r="AV11" i="1"/>
  <c r="AT11" i="1"/>
  <c r="AS11" i="1"/>
  <c r="AR11" i="1"/>
  <c r="AQ11" i="1"/>
  <c r="AY11" i="1" s="1"/>
  <c r="BR10" i="1"/>
  <c r="BQ10" i="1"/>
  <c r="BP10" i="1"/>
  <c r="AL10" i="1"/>
  <c r="AL8" i="1" s="1"/>
  <c r="T10" i="1"/>
  <c r="S10" i="1"/>
  <c r="Q10" i="1"/>
  <c r="P10" i="1"/>
  <c r="K10" i="1"/>
  <c r="H10" i="1"/>
  <c r="E10" i="1"/>
  <c r="C10" i="1"/>
  <c r="B10" i="1"/>
  <c r="A10" i="1"/>
  <c r="BQ9" i="1"/>
  <c r="BQ8" i="1" s="1"/>
  <c r="BL9" i="1"/>
  <c r="AW9" i="1"/>
  <c r="AR9" i="1"/>
  <c r="BK8" i="1"/>
  <c r="AX8" i="1"/>
  <c r="T8" i="1"/>
  <c r="S8" i="1"/>
  <c r="P8" i="1"/>
  <c r="B8" i="1"/>
  <c r="A8" i="1"/>
  <c r="BE7" i="1"/>
  <c r="AW7" i="1"/>
  <c r="AR7" i="1"/>
  <c r="AT6" i="1"/>
  <c r="AR6" i="1"/>
  <c r="BC5" i="1"/>
  <c r="AW4" i="1"/>
  <c r="BM3" i="1"/>
  <c r="BG3" i="1"/>
  <c r="BB3" i="1"/>
  <c r="AH3" i="1"/>
  <c r="Y3" i="1"/>
  <c r="V3" i="1"/>
  <c r="N3" i="1"/>
  <c r="AW19" i="1" s="1"/>
  <c r="F3" i="1"/>
  <c r="D3" i="1" s="1"/>
  <c r="BE2" i="1"/>
  <c r="BK2" i="1" s="1"/>
  <c r="BQ2" i="1" s="1"/>
  <c r="Y2" i="1"/>
  <c r="V2" i="1"/>
  <c r="T2" i="1"/>
  <c r="F2" i="1"/>
  <c r="D2" i="1" s="1"/>
  <c r="B2" i="1"/>
  <c r="AM259" i="1" l="1"/>
  <c r="BD7" i="1"/>
  <c r="AR16" i="1"/>
  <c r="AW16" i="1" s="1"/>
  <c r="BF7" i="1"/>
  <c r="AT21" i="1"/>
  <c r="AS21" i="1"/>
  <c r="AS6" i="1"/>
  <c r="AR21" i="1"/>
  <c r="G10" i="1"/>
  <c r="F13" i="1"/>
  <c r="J10" i="1"/>
  <c r="L13" i="1"/>
  <c r="N15" i="1"/>
  <c r="M15" i="1"/>
  <c r="X17" i="1"/>
  <c r="AR22" i="1"/>
  <c r="AD16" i="1"/>
  <c r="AG20" i="1"/>
  <c r="K21" i="1"/>
  <c r="K19" i="1" s="1"/>
  <c r="K17" i="1" s="1"/>
  <c r="K8" i="1" s="1"/>
  <c r="AH24" i="1"/>
  <c r="AJ24" i="1"/>
  <c r="AI24" i="1"/>
  <c r="L25" i="1"/>
  <c r="AS8" i="1" s="1"/>
  <c r="AH26" i="1"/>
  <c r="AJ26" i="1"/>
  <c r="AI26" i="1"/>
  <c r="AY8" i="1"/>
  <c r="AJ27" i="1"/>
  <c r="AI27" i="1"/>
  <c r="AH27" i="1"/>
  <c r="AJ29" i="1"/>
  <c r="AI29" i="1"/>
  <c r="AH29" i="1"/>
  <c r="E28" i="1"/>
  <c r="N31" i="1"/>
  <c r="M31" i="1"/>
  <c r="L29" i="1"/>
  <c r="AX9" i="1"/>
  <c r="BO31" i="1"/>
  <c r="BI15" i="1" s="1"/>
  <c r="N34" i="1"/>
  <c r="M34" i="1"/>
  <c r="AD35" i="1"/>
  <c r="M39" i="1"/>
  <c r="N39" i="1"/>
  <c r="AH41" i="1"/>
  <c r="AJ41" i="1"/>
  <c r="AI41" i="1"/>
  <c r="BP31" i="1"/>
  <c r="BJ15" i="1" s="1"/>
  <c r="M43" i="1"/>
  <c r="AJ45" i="1"/>
  <c r="AI45" i="1"/>
  <c r="X44" i="1"/>
  <c r="X43" i="1" s="1"/>
  <c r="AH45" i="1"/>
  <c r="AD44" i="1"/>
  <c r="AD43" i="1" s="1"/>
  <c r="AJ50" i="1"/>
  <c r="AI50" i="1"/>
  <c r="X49" i="1"/>
  <c r="AH50" i="1"/>
  <c r="AD49" i="1"/>
  <c r="N53" i="1"/>
  <c r="M53" i="1"/>
  <c r="AJ54" i="1"/>
  <c r="AI54" i="1"/>
  <c r="AH54" i="1"/>
  <c r="M58" i="1"/>
  <c r="F57" i="1"/>
  <c r="N58" i="1"/>
  <c r="L57" i="1"/>
  <c r="AA57" i="1"/>
  <c r="AG17" i="1"/>
  <c r="AI21" i="1"/>
  <c r="AH21" i="1"/>
  <c r="X20" i="1"/>
  <c r="AJ21" i="1"/>
  <c r="E21" i="1"/>
  <c r="E19" i="1" s="1"/>
  <c r="E17" i="1" s="1"/>
  <c r="E8" i="1" s="1"/>
  <c r="E126" i="1" s="1"/>
  <c r="AJ22" i="1"/>
  <c r="AI22" i="1"/>
  <c r="M24" i="1"/>
  <c r="M27" i="1"/>
  <c r="N27" i="1"/>
  <c r="AJ28" i="1"/>
  <c r="AI28" i="1"/>
  <c r="AH28" i="1"/>
  <c r="AI30" i="1"/>
  <c r="AH30" i="1"/>
  <c r="AJ30" i="1"/>
  <c r="AI33" i="1"/>
  <c r="BN31" i="1"/>
  <c r="BH15" i="1" s="1"/>
  <c r="AH33" i="1"/>
  <c r="AJ33" i="1"/>
  <c r="N38" i="1"/>
  <c r="M38" i="1"/>
  <c r="N41" i="1"/>
  <c r="M41" i="1"/>
  <c r="I42" i="1"/>
  <c r="AR10" i="1" s="1"/>
  <c r="BD16" i="1"/>
  <c r="AW10" i="1"/>
  <c r="M44" i="1"/>
  <c r="N44" i="1"/>
  <c r="AH47" i="1"/>
  <c r="AJ47" i="1"/>
  <c r="AI47" i="1"/>
  <c r="AI48" i="1"/>
  <c r="AH48" i="1"/>
  <c r="AJ48" i="1"/>
  <c r="M50" i="1"/>
  <c r="N50" i="1"/>
  <c r="AI53" i="1"/>
  <c r="AH53" i="1"/>
  <c r="AJ53" i="1"/>
  <c r="AJ59" i="1"/>
  <c r="AI59" i="1"/>
  <c r="X58" i="1"/>
  <c r="X57" i="1" s="1"/>
  <c r="AH59" i="1"/>
  <c r="M65" i="1"/>
  <c r="N65" i="1"/>
  <c r="N63" i="1" s="1"/>
  <c r="M68" i="1"/>
  <c r="N68" i="1"/>
  <c r="BL8" i="1"/>
  <c r="M12" i="1"/>
  <c r="F10" i="1"/>
  <c r="L10" i="1"/>
  <c r="BE21" i="1"/>
  <c r="BF21" i="1" s="1"/>
  <c r="BR9" i="1"/>
  <c r="BR8" i="1" s="1"/>
  <c r="N12" i="1"/>
  <c r="AY13" i="1"/>
  <c r="W16" i="1"/>
  <c r="W14" i="1" s="1"/>
  <c r="F22" i="1"/>
  <c r="N23" i="1"/>
  <c r="M23" i="1"/>
  <c r="M22" i="1" s="1"/>
  <c r="N26" i="1"/>
  <c r="N25" i="1" s="1"/>
  <c r="BC11" i="1"/>
  <c r="M26" i="1"/>
  <c r="M25" i="1" s="1"/>
  <c r="F25" i="1"/>
  <c r="AQ8" i="1" s="1"/>
  <c r="F29" i="1"/>
  <c r="N30" i="1"/>
  <c r="M30" i="1"/>
  <c r="M29" i="1" s="1"/>
  <c r="BC13" i="1"/>
  <c r="N33" i="1"/>
  <c r="N32" i="1" s="1"/>
  <c r="F32" i="1"/>
  <c r="M33" i="1"/>
  <c r="M32" i="1" s="1"/>
  <c r="L35" i="1"/>
  <c r="AA35" i="1"/>
  <c r="AG35" i="1"/>
  <c r="AS24" i="1" s="1"/>
  <c r="AX24" i="1" s="1"/>
  <c r="AI38" i="1"/>
  <c r="AH38" i="1"/>
  <c r="AJ38" i="1"/>
  <c r="M47" i="1"/>
  <c r="M56" i="1"/>
  <c r="M59" i="1"/>
  <c r="N59" i="1"/>
  <c r="AJ60" i="1"/>
  <c r="AI60" i="1"/>
  <c r="AH60" i="1"/>
  <c r="AJ72" i="1"/>
  <c r="AH72" i="1"/>
  <c r="AI72" i="1"/>
  <c r="BF12" i="1"/>
  <c r="BE10" i="1"/>
  <c r="BR16" i="1"/>
  <c r="BR15" i="1" s="1"/>
  <c r="BQ15" i="1"/>
  <c r="BK10" i="1" s="1"/>
  <c r="BL10" i="1" s="1"/>
  <c r="AA17" i="1"/>
  <c r="Y16" i="1"/>
  <c r="AI23" i="1"/>
  <c r="AH23" i="1"/>
  <c r="AJ23" i="1"/>
  <c r="AH31" i="1"/>
  <c r="AJ31" i="1"/>
  <c r="AI31" i="1"/>
  <c r="AJ39" i="1"/>
  <c r="AI39" i="1"/>
  <c r="AH39" i="1"/>
  <c r="M49" i="1"/>
  <c r="M48" i="1" s="1"/>
  <c r="F48" i="1"/>
  <c r="BC15" i="1"/>
  <c r="AH52" i="1"/>
  <c r="AJ52" i="1"/>
  <c r="AI52" i="1"/>
  <c r="I57" i="1"/>
  <c r="I21" i="1" s="1"/>
  <c r="I19" i="1" s="1"/>
  <c r="AI61" i="1"/>
  <c r="AH61" i="1"/>
  <c r="AJ61" i="1"/>
  <c r="M62" i="1"/>
  <c r="N62" i="1"/>
  <c r="AH66" i="1"/>
  <c r="AJ66" i="1"/>
  <c r="AI66" i="1"/>
  <c r="AJ73" i="1"/>
  <c r="AH73" i="1"/>
  <c r="AI73" i="1"/>
  <c r="AJ3" i="1"/>
  <c r="AU11" i="1"/>
  <c r="AV12" i="1"/>
  <c r="BR14" i="1"/>
  <c r="AH18" i="1"/>
  <c r="AH19" i="1"/>
  <c r="AE20" i="1"/>
  <c r="AE16" i="1" s="1"/>
  <c r="AE14" i="1" s="1"/>
  <c r="D22" i="1"/>
  <c r="AA22" i="1"/>
  <c r="AH22" i="1" s="1"/>
  <c r="BQ22" i="1"/>
  <c r="BK11" i="1" s="1"/>
  <c r="BL11" i="1" s="1"/>
  <c r="P128" i="1"/>
  <c r="K128" i="1"/>
  <c r="G128" i="1"/>
  <c r="C128" i="1"/>
  <c r="J128" i="1"/>
  <c r="I128" i="1"/>
  <c r="E128" i="1"/>
  <c r="Q128" i="1"/>
  <c r="L128" i="1"/>
  <c r="H128" i="1"/>
  <c r="D128" i="1"/>
  <c r="L24" i="1"/>
  <c r="AX7" i="1" s="1"/>
  <c r="AH25" i="1"/>
  <c r="C29" i="1"/>
  <c r="AH32" i="1"/>
  <c r="AE35" i="1"/>
  <c r="AH36" i="1"/>
  <c r="F37" i="1"/>
  <c r="X37" i="1"/>
  <c r="AH40" i="1"/>
  <c r="G42" i="1"/>
  <c r="AH46" i="1"/>
  <c r="L47" i="1"/>
  <c r="N47" i="1" s="1"/>
  <c r="N45" i="1" s="1"/>
  <c r="C48" i="1"/>
  <c r="G48" i="1"/>
  <c r="AH51" i="1"/>
  <c r="F52" i="1"/>
  <c r="AH55" i="1"/>
  <c r="L56" i="1"/>
  <c r="N56" i="1" s="1"/>
  <c r="N54" i="1" s="1"/>
  <c r="V58" i="1"/>
  <c r="V57" i="1" s="1"/>
  <c r="F61" i="1"/>
  <c r="F63" i="1"/>
  <c r="W65" i="1"/>
  <c r="W63" i="1" s="1"/>
  <c r="C69" i="1"/>
  <c r="U69" i="1"/>
  <c r="V69" i="1"/>
  <c r="V65" i="1" s="1"/>
  <c r="F71" i="1"/>
  <c r="X71" i="1"/>
  <c r="X69" i="1" s="1"/>
  <c r="J72" i="1"/>
  <c r="AJ80" i="1"/>
  <c r="AI80" i="1"/>
  <c r="AH80" i="1"/>
  <c r="AH81" i="1"/>
  <c r="AJ81" i="1"/>
  <c r="AI81" i="1"/>
  <c r="AH87" i="1"/>
  <c r="AJ87" i="1"/>
  <c r="AI87" i="1"/>
  <c r="M96" i="1"/>
  <c r="N96" i="1"/>
  <c r="N94" i="1" s="1"/>
  <c r="AA96" i="1"/>
  <c r="AH99" i="1"/>
  <c r="AJ99" i="1"/>
  <c r="AI99" i="1"/>
  <c r="AJ106" i="1"/>
  <c r="AI106" i="1"/>
  <c r="AH106" i="1"/>
  <c r="AI19" i="1"/>
  <c r="BD21" i="1"/>
  <c r="AI25" i="1"/>
  <c r="AI32" i="1"/>
  <c r="AI36" i="1"/>
  <c r="AI40" i="1"/>
  <c r="AI46" i="1"/>
  <c r="AI51" i="1"/>
  <c r="AI55" i="1"/>
  <c r="I67" i="1"/>
  <c r="I66" i="1" s="1"/>
  <c r="G66" i="1"/>
  <c r="AA67" i="1"/>
  <c r="BO11" i="1" s="1"/>
  <c r="Y65" i="1"/>
  <c r="M70" i="1"/>
  <c r="F69" i="1"/>
  <c r="C72" i="1"/>
  <c r="F73" i="1"/>
  <c r="AD74" i="1"/>
  <c r="AI74" i="1" s="1"/>
  <c r="AB69" i="1"/>
  <c r="AB65" i="1" s="1"/>
  <c r="AH75" i="1"/>
  <c r="AJ75" i="1"/>
  <c r="AJ77" i="1"/>
  <c r="AI77" i="1"/>
  <c r="AG65" i="1"/>
  <c r="N83" i="1"/>
  <c r="M83" i="1"/>
  <c r="AJ85" i="1"/>
  <c r="AI85" i="1"/>
  <c r="M87" i="1"/>
  <c r="N91" i="1"/>
  <c r="M91" i="1"/>
  <c r="AA90" i="1"/>
  <c r="BO13" i="1" s="1"/>
  <c r="AJ97" i="1"/>
  <c r="AI97" i="1"/>
  <c r="X96" i="1"/>
  <c r="AH97" i="1"/>
  <c r="N99" i="1"/>
  <c r="M99" i="1"/>
  <c r="I101" i="1"/>
  <c r="BD19" i="1" s="1"/>
  <c r="AJ102" i="1"/>
  <c r="AI102" i="1"/>
  <c r="AH102" i="1"/>
  <c r="N109" i="1"/>
  <c r="M109" i="1"/>
  <c r="M117" i="1"/>
  <c r="N117" i="1"/>
  <c r="AI18" i="1"/>
  <c r="BE3" i="1"/>
  <c r="BK3" i="1" s="1"/>
  <c r="BQ3" i="1" s="1"/>
  <c r="BH5" i="1"/>
  <c r="U20" i="1"/>
  <c r="U16" i="1" s="1"/>
  <c r="U14" i="1" s="1"/>
  <c r="C25" i="1"/>
  <c r="C32" i="1"/>
  <c r="G35" i="1"/>
  <c r="G28" i="1" s="1"/>
  <c r="G21" i="1" s="1"/>
  <c r="G19" i="1" s="1"/>
  <c r="G17" i="1" s="1"/>
  <c r="Y35" i="1"/>
  <c r="M36" i="1"/>
  <c r="M40" i="1"/>
  <c r="L43" i="1"/>
  <c r="N43" i="1" s="1"/>
  <c r="N42" i="1" s="1"/>
  <c r="AB44" i="1"/>
  <c r="F45" i="1"/>
  <c r="M46" i="1"/>
  <c r="M45" i="1" s="1"/>
  <c r="L49" i="1"/>
  <c r="L48" i="1" s="1"/>
  <c r="AB49" i="1"/>
  <c r="G51" i="1"/>
  <c r="F54" i="1"/>
  <c r="M55" i="1"/>
  <c r="M54" i="1" s="1"/>
  <c r="J57" i="1"/>
  <c r="J21" i="1" s="1"/>
  <c r="J19" i="1" s="1"/>
  <c r="J17" i="1" s="1"/>
  <c r="AB58" i="1"/>
  <c r="AB57" i="1" s="1"/>
  <c r="G60" i="1"/>
  <c r="D63" i="1"/>
  <c r="M63" i="1"/>
  <c r="D66" i="1"/>
  <c r="F67" i="1"/>
  <c r="C66" i="1"/>
  <c r="X67" i="1"/>
  <c r="U65" i="1"/>
  <c r="AJ68" i="1"/>
  <c r="AH68" i="1"/>
  <c r="AJ70" i="1"/>
  <c r="AH70" i="1"/>
  <c r="AD69" i="1"/>
  <c r="AD65" i="1" s="1"/>
  <c r="AD71" i="1"/>
  <c r="M74" i="1"/>
  <c r="J75" i="1"/>
  <c r="AJ76" i="1"/>
  <c r="AI76" i="1"/>
  <c r="AH76" i="1"/>
  <c r="N78" i="1"/>
  <c r="M78" i="1"/>
  <c r="AJ78" i="1"/>
  <c r="AI78" i="1"/>
  <c r="AH78" i="1"/>
  <c r="AJ79" i="1"/>
  <c r="AI79" i="1"/>
  <c r="AH79" i="1"/>
  <c r="N86" i="1"/>
  <c r="M86" i="1"/>
  <c r="F85" i="1"/>
  <c r="M89" i="1"/>
  <c r="N89" i="1"/>
  <c r="AH92" i="1"/>
  <c r="AJ92" i="1"/>
  <c r="AI92" i="1"/>
  <c r="AD91" i="1"/>
  <c r="AD90" i="1" s="1"/>
  <c r="L94" i="1"/>
  <c r="AI95" i="1"/>
  <c r="AH95" i="1"/>
  <c r="AJ95" i="1"/>
  <c r="M97" i="1"/>
  <c r="N97" i="1"/>
  <c r="AG96" i="1"/>
  <c r="N98" i="1"/>
  <c r="M98" i="1"/>
  <c r="N101" i="1"/>
  <c r="H101" i="1"/>
  <c r="H94" i="1" s="1"/>
  <c r="H17" i="1" s="1"/>
  <c r="M102" i="1"/>
  <c r="N102" i="1"/>
  <c r="N105" i="1"/>
  <c r="M105" i="1"/>
  <c r="L104" i="1"/>
  <c r="N108" i="1"/>
  <c r="M108" i="1"/>
  <c r="M115" i="1"/>
  <c r="N115" i="1"/>
  <c r="V20" i="1"/>
  <c r="V16" i="1" s="1"/>
  <c r="AF262" i="1"/>
  <c r="AF260" i="1" s="1"/>
  <c r="AF264" i="1" s="1"/>
  <c r="AB262" i="1"/>
  <c r="X262" i="1"/>
  <c r="AE262" i="1"/>
  <c r="AA262" i="1"/>
  <c r="W262" i="1"/>
  <c r="AD262" i="1"/>
  <c r="Z262" i="1"/>
  <c r="Z260" i="1" s="1"/>
  <c r="Z264" i="1" s="1"/>
  <c r="V262" i="1"/>
  <c r="AG262" i="1"/>
  <c r="AC262" i="1"/>
  <c r="Y262" i="1"/>
  <c r="U262" i="1"/>
  <c r="F42" i="1"/>
  <c r="AQ10" i="1" s="1"/>
  <c r="L70" i="1"/>
  <c r="L69" i="1" s="1"/>
  <c r="AH74" i="1"/>
  <c r="F76" i="1"/>
  <c r="C75" i="1"/>
  <c r="M79" i="1"/>
  <c r="N79" i="1"/>
  <c r="N80" i="1"/>
  <c r="M80" i="1"/>
  <c r="N81" i="1"/>
  <c r="L85" i="1"/>
  <c r="AJ86" i="1"/>
  <c r="AI86" i="1"/>
  <c r="AI83" i="1" s="1"/>
  <c r="AH86" i="1"/>
  <c r="N90" i="1"/>
  <c r="M90" i="1"/>
  <c r="N92" i="1"/>
  <c r="M92" i="1"/>
  <c r="AG90" i="1"/>
  <c r="AS25" i="1" s="1"/>
  <c r="AX25" i="1" s="1"/>
  <c r="AH94" i="1"/>
  <c r="AJ94" i="1"/>
  <c r="AI94" i="1"/>
  <c r="I94" i="1"/>
  <c r="AJ98" i="1"/>
  <c r="AI98" i="1"/>
  <c r="AH98" i="1"/>
  <c r="N106" i="1"/>
  <c r="M106" i="1"/>
  <c r="AI108" i="1"/>
  <c r="AI262" i="1" s="1"/>
  <c r="AH108" i="1"/>
  <c r="AJ108" i="1"/>
  <c r="AJ115" i="1"/>
  <c r="AH115" i="1"/>
  <c r="AI115" i="1"/>
  <c r="G75" i="1"/>
  <c r="AA77" i="1"/>
  <c r="AA69" i="1" s="1"/>
  <c r="AA65" i="1" s="1"/>
  <c r="F81" i="1"/>
  <c r="M82" i="1"/>
  <c r="M81" i="1" s="1"/>
  <c r="AE83" i="1"/>
  <c r="AE63" i="1" s="1"/>
  <c r="AJ84" i="1"/>
  <c r="AJ83" i="1" s="1"/>
  <c r="D85" i="1"/>
  <c r="AA85" i="1"/>
  <c r="AH85" i="1" s="1"/>
  <c r="L87" i="1"/>
  <c r="N87" i="1" s="1"/>
  <c r="M88" i="1"/>
  <c r="AJ88" i="1"/>
  <c r="AJ262" i="1" s="1"/>
  <c r="AB91" i="1"/>
  <c r="AB90" i="1" s="1"/>
  <c r="F94" i="1"/>
  <c r="M95" i="1"/>
  <c r="V96" i="1"/>
  <c r="V90" i="1" s="1"/>
  <c r="M100" i="1"/>
  <c r="AJ100" i="1"/>
  <c r="AJ101" i="1"/>
  <c r="AE105" i="1"/>
  <c r="AE104" i="1" s="1"/>
  <c r="F107" i="1"/>
  <c r="F104" i="1" s="1"/>
  <c r="X107" i="1"/>
  <c r="AD107" i="1"/>
  <c r="AD105" i="1" s="1"/>
  <c r="AD104" i="1" s="1"/>
  <c r="M116" i="1"/>
  <c r="AG116" i="1"/>
  <c r="AG114" i="1" s="1"/>
  <c r="AG112" i="1" s="1"/>
  <c r="AG110" i="1" s="1"/>
  <c r="AS26" i="1" s="1"/>
  <c r="AX26" i="1" s="1"/>
  <c r="AE114" i="1"/>
  <c r="AE112" i="1" s="1"/>
  <c r="AE110" i="1" s="1"/>
  <c r="N122" i="1"/>
  <c r="M122" i="1"/>
  <c r="AJ130" i="1"/>
  <c r="AI130" i="1"/>
  <c r="AH130" i="1"/>
  <c r="AJ135" i="1"/>
  <c r="AI135" i="1"/>
  <c r="AH135" i="1"/>
  <c r="AD149" i="1"/>
  <c r="AD147" i="1" s="1"/>
  <c r="AI150" i="1"/>
  <c r="X83" i="1"/>
  <c r="X93" i="1"/>
  <c r="AH116" i="1"/>
  <c r="F118" i="1"/>
  <c r="X118" i="1"/>
  <c r="N119" i="1"/>
  <c r="AI119" i="1"/>
  <c r="AH119" i="1"/>
  <c r="AJ119" i="1"/>
  <c r="M123" i="1"/>
  <c r="N123" i="1"/>
  <c r="AJ128" i="1"/>
  <c r="AI128" i="1"/>
  <c r="AH128" i="1"/>
  <c r="AJ131" i="1"/>
  <c r="AI131" i="1"/>
  <c r="AH131" i="1"/>
  <c r="M77" i="1"/>
  <c r="U83" i="1"/>
  <c r="AH84" i="1"/>
  <c r="AH88" i="1"/>
  <c r="AH262" i="1" s="1"/>
  <c r="AB96" i="1"/>
  <c r="AH100" i="1"/>
  <c r="AH101" i="1"/>
  <c r="G104" i="1"/>
  <c r="Y105" i="1"/>
  <c r="Y104" i="1" s="1"/>
  <c r="M110" i="1"/>
  <c r="M111" i="1"/>
  <c r="C113" i="1"/>
  <c r="U114" i="1"/>
  <c r="U112" i="1" s="1"/>
  <c r="AB114" i="1"/>
  <c r="AB112" i="1" s="1"/>
  <c r="AA116" i="1"/>
  <c r="Y114" i="1"/>
  <c r="Y112" i="1" s="1"/>
  <c r="AJ120" i="1"/>
  <c r="AI120" i="1"/>
  <c r="AH120" i="1"/>
  <c r="AJ124" i="1"/>
  <c r="AI124" i="1"/>
  <c r="X123" i="1"/>
  <c r="AH124" i="1"/>
  <c r="AD123" i="1"/>
  <c r="AJ126" i="1"/>
  <c r="AI126" i="1"/>
  <c r="AH126" i="1"/>
  <c r="AJ129" i="1"/>
  <c r="AI129" i="1"/>
  <c r="AH129" i="1"/>
  <c r="AH136" i="1"/>
  <c r="AJ136" i="1"/>
  <c r="AI136" i="1"/>
  <c r="AJ138" i="1"/>
  <c r="AI138" i="1"/>
  <c r="AH138" i="1"/>
  <c r="AA114" i="1"/>
  <c r="AH117" i="1"/>
  <c r="AJ117" i="1"/>
  <c r="M120" i="1"/>
  <c r="N120" i="1"/>
  <c r="M124" i="1"/>
  <c r="N124" i="1"/>
  <c r="AJ127" i="1"/>
  <c r="AI127" i="1"/>
  <c r="AH127" i="1"/>
  <c r="AH132" i="1"/>
  <c r="AJ132" i="1"/>
  <c r="AI132" i="1"/>
  <c r="AJ134" i="1"/>
  <c r="AI134" i="1"/>
  <c r="AH134" i="1"/>
  <c r="AJ139" i="1"/>
  <c r="AI139" i="1"/>
  <c r="AH139" i="1"/>
  <c r="AD141" i="1"/>
  <c r="BP20" i="1" s="1"/>
  <c r="AJ148" i="1"/>
  <c r="AI148" i="1"/>
  <c r="AH148" i="1"/>
  <c r="X147" i="1"/>
  <c r="AH121" i="1"/>
  <c r="AH125" i="1"/>
  <c r="AJ133" i="1"/>
  <c r="AJ137" i="1"/>
  <c r="AG141" i="1"/>
  <c r="AH143" i="1"/>
  <c r="AH150" i="1"/>
  <c r="AJ151" i="1"/>
  <c r="AI151" i="1"/>
  <c r="AH151" i="1"/>
  <c r="AA157" i="1"/>
  <c r="AA155" i="1" s="1"/>
  <c r="BO17" i="1" s="1"/>
  <c r="AH161" i="1"/>
  <c r="AJ161" i="1"/>
  <c r="AI161" i="1"/>
  <c r="AH165" i="1"/>
  <c r="AJ165" i="1"/>
  <c r="AI165" i="1"/>
  <c r="AG155" i="1"/>
  <c r="AI178" i="1"/>
  <c r="AH178" i="1"/>
  <c r="AJ178" i="1"/>
  <c r="AH180" i="1"/>
  <c r="AJ180" i="1"/>
  <c r="AI180" i="1"/>
  <c r="AI121" i="1"/>
  <c r="AI125" i="1"/>
  <c r="AI143" i="1"/>
  <c r="AI152" i="1"/>
  <c r="AH152" i="1"/>
  <c r="AJ152" i="1"/>
  <c r="AH177" i="1"/>
  <c r="AJ177" i="1"/>
  <c r="AI177" i="1"/>
  <c r="AI176" i="1" s="1"/>
  <c r="X176" i="1"/>
  <c r="M121" i="1"/>
  <c r="AB123" i="1"/>
  <c r="AH133" i="1"/>
  <c r="AH137" i="1"/>
  <c r="AB141" i="1"/>
  <c r="X142" i="1"/>
  <c r="AB147" i="1"/>
  <c r="AB145" i="1" s="1"/>
  <c r="AA147" i="1"/>
  <c r="AH156" i="1"/>
  <c r="AJ156" i="1"/>
  <c r="AI156" i="1"/>
  <c r="AG157" i="1"/>
  <c r="AI174" i="1"/>
  <c r="AH174" i="1"/>
  <c r="AJ174" i="1"/>
  <c r="AJ186" i="1"/>
  <c r="AH186" i="1"/>
  <c r="AI186" i="1"/>
  <c r="AJ153" i="1"/>
  <c r="AI153" i="1"/>
  <c r="AH153" i="1"/>
  <c r="AI158" i="1"/>
  <c r="X157" i="1"/>
  <c r="X155" i="1" s="1"/>
  <c r="AH158" i="1"/>
  <c r="AJ158" i="1"/>
  <c r="AJ160" i="1"/>
  <c r="AI160" i="1"/>
  <c r="AH160" i="1"/>
  <c r="AI162" i="1"/>
  <c r="AH162" i="1"/>
  <c r="AJ162" i="1"/>
  <c r="AJ164" i="1"/>
  <c r="AI164" i="1"/>
  <c r="AH164" i="1"/>
  <c r="AI166" i="1"/>
  <c r="AH166" i="1"/>
  <c r="AJ166" i="1"/>
  <c r="AJ168" i="1"/>
  <c r="AI168" i="1"/>
  <c r="AH168" i="1"/>
  <c r="AD155" i="1"/>
  <c r="AH173" i="1"/>
  <c r="AJ173" i="1"/>
  <c r="AJ172" i="1" s="1"/>
  <c r="AI173" i="1"/>
  <c r="AI172" i="1" s="1"/>
  <c r="X172" i="1"/>
  <c r="AA170" i="1"/>
  <c r="BO24" i="1" s="1"/>
  <c r="BO22" i="1" s="1"/>
  <c r="BI11" i="1" s="1"/>
  <c r="AG176" i="1"/>
  <c r="AG170" i="1" s="1"/>
  <c r="AS27" i="1" s="1"/>
  <c r="AX27" i="1" s="1"/>
  <c r="AJ182" i="1"/>
  <c r="AH182" i="1"/>
  <c r="AI182" i="1"/>
  <c r="U149" i="1"/>
  <c r="U147" i="1" s="1"/>
  <c r="U145" i="1" s="1"/>
  <c r="Y149" i="1"/>
  <c r="Y147" i="1" s="1"/>
  <c r="Y145" i="1" s="1"/>
  <c r="AC149" i="1"/>
  <c r="AC147" i="1" s="1"/>
  <c r="AC145" i="1" s="1"/>
  <c r="AC110" i="1" s="1"/>
  <c r="AC10" i="1" s="1"/>
  <c r="AC8" i="1" s="1"/>
  <c r="AC260" i="1" s="1"/>
  <c r="AC264" i="1" s="1"/>
  <c r="AG153" i="1"/>
  <c r="AG147" i="1" s="1"/>
  <c r="AG145" i="1" s="1"/>
  <c r="Y157" i="1"/>
  <c r="Y155" i="1" s="1"/>
  <c r="AB172" i="1"/>
  <c r="AB176" i="1"/>
  <c r="AH183" i="1"/>
  <c r="Y187" i="1"/>
  <c r="Y185" i="1" s="1"/>
  <c r="X188" i="1"/>
  <c r="AD188" i="1"/>
  <c r="AD187" i="1" s="1"/>
  <c r="AD185" i="1" s="1"/>
  <c r="AD170" i="1" s="1"/>
  <c r="AB187" i="1"/>
  <c r="AB185" i="1" s="1"/>
  <c r="AJ191" i="1"/>
  <c r="AI191" i="1"/>
  <c r="AH191" i="1"/>
  <c r="AD197" i="1"/>
  <c r="AD196" i="1" s="1"/>
  <c r="AA196" i="1"/>
  <c r="AJ206" i="1"/>
  <c r="AJ205" i="1" s="1"/>
  <c r="AI206" i="1"/>
  <c r="AI205" i="1" s="1"/>
  <c r="X205" i="1"/>
  <c r="AH206" i="1"/>
  <c r="AH205" i="1" s="1"/>
  <c r="AH212" i="1"/>
  <c r="AJ212" i="1"/>
  <c r="AI212" i="1"/>
  <c r="X211" i="1"/>
  <c r="X210" i="1" s="1"/>
  <c r="X209" i="1" s="1"/>
  <c r="AI217" i="1"/>
  <c r="AH217" i="1"/>
  <c r="AJ217" i="1"/>
  <c r="AH159" i="1"/>
  <c r="AH163" i="1"/>
  <c r="AH167" i="1"/>
  <c r="Y172" i="1"/>
  <c r="Y176" i="1"/>
  <c r="AH179" i="1"/>
  <c r="AH181" i="1"/>
  <c r="AJ183" i="1"/>
  <c r="X189" i="1"/>
  <c r="AJ198" i="1"/>
  <c r="AI198" i="1"/>
  <c r="AH198" i="1"/>
  <c r="X197" i="1"/>
  <c r="X196" i="1" s="1"/>
  <c r="AI199" i="1"/>
  <c r="AH199" i="1"/>
  <c r="AJ199" i="1"/>
  <c r="AJ200" i="1"/>
  <c r="AI200" i="1"/>
  <c r="AH200" i="1"/>
  <c r="AJ201" i="1"/>
  <c r="AI201" i="1"/>
  <c r="AH201" i="1"/>
  <c r="AI203" i="1"/>
  <c r="AH203" i="1"/>
  <c r="AJ203" i="1"/>
  <c r="AH207" i="1"/>
  <c r="AJ207" i="1"/>
  <c r="AI207" i="1"/>
  <c r="AJ215" i="1"/>
  <c r="AI215" i="1"/>
  <c r="AH215" i="1"/>
  <c r="AI159" i="1"/>
  <c r="AI163" i="1"/>
  <c r="AI167" i="1"/>
  <c r="AI179" i="1"/>
  <c r="AJ204" i="1"/>
  <c r="AI204" i="1"/>
  <c r="AH204" i="1"/>
  <c r="AI213" i="1"/>
  <c r="AH213" i="1"/>
  <c r="AH216" i="1"/>
  <c r="AJ216" i="1"/>
  <c r="AI216" i="1"/>
  <c r="AI190" i="1"/>
  <c r="AH190" i="1"/>
  <c r="AJ190" i="1"/>
  <c r="AJ214" i="1"/>
  <c r="AI214" i="1"/>
  <c r="AH214" i="1"/>
  <c r="AJ223" i="1"/>
  <c r="AH223" i="1"/>
  <c r="AI223" i="1"/>
  <c r="X222" i="1"/>
  <c r="AI202" i="1"/>
  <c r="AA224" i="1"/>
  <c r="Y222" i="1"/>
  <c r="Y220" i="1" s="1"/>
  <c r="AJ240" i="1"/>
  <c r="AI240" i="1"/>
  <c r="AH240" i="1"/>
  <c r="AJ248" i="1"/>
  <c r="AI248" i="1"/>
  <c r="AH248" i="1"/>
  <c r="AJ253" i="1"/>
  <c r="AI253" i="1"/>
  <c r="AH253" i="1"/>
  <c r="AB197" i="1"/>
  <c r="AJ202" i="1"/>
  <c r="AB205" i="1"/>
  <c r="U211" i="1"/>
  <c r="U210" i="1" s="1"/>
  <c r="U209" i="1" s="1"/>
  <c r="U193" i="1" s="1"/>
  <c r="Y211" i="1"/>
  <c r="Y210" i="1" s="1"/>
  <c r="Y209" i="1" s="1"/>
  <c r="Y193" i="1" s="1"/>
  <c r="AG213" i="1"/>
  <c r="AJ213" i="1" s="1"/>
  <c r="AH218" i="1"/>
  <c r="AA222" i="1"/>
  <c r="AA220" i="1" s="1"/>
  <c r="BO30" i="1" s="1"/>
  <c r="BI14" i="1" s="1"/>
  <c r="U222" i="1"/>
  <c r="U220" i="1" s="1"/>
  <c r="X224" i="1"/>
  <c r="AA235" i="1"/>
  <c r="AA234" i="1" s="1"/>
  <c r="AA232" i="1" s="1"/>
  <c r="BO29" i="1" s="1"/>
  <c r="BI13" i="1" s="1"/>
  <c r="AG235" i="1"/>
  <c r="AG234" i="1" s="1"/>
  <c r="AH238" i="1"/>
  <c r="AJ238" i="1"/>
  <c r="AI238" i="1"/>
  <c r="AA243" i="1"/>
  <c r="AG243" i="1"/>
  <c r="AH246" i="1"/>
  <c r="AJ246" i="1"/>
  <c r="AI246" i="1"/>
  <c r="AI251" i="1"/>
  <c r="AH251" i="1"/>
  <c r="AJ251" i="1"/>
  <c r="AH254" i="1"/>
  <c r="AJ254" i="1"/>
  <c r="AI254" i="1"/>
  <c r="AI218" i="1"/>
  <c r="AG224" i="1"/>
  <c r="AG222" i="1" s="1"/>
  <c r="AG220" i="1" s="1"/>
  <c r="AE222" i="1"/>
  <c r="AE220" i="1" s="1"/>
  <c r="AH225" i="1"/>
  <c r="AJ225" i="1"/>
  <c r="AI230" i="1"/>
  <c r="AH230" i="1"/>
  <c r="AJ230" i="1"/>
  <c r="AJ236" i="1"/>
  <c r="AI236" i="1"/>
  <c r="X235" i="1"/>
  <c r="X234" i="1" s="1"/>
  <c r="AH236" i="1"/>
  <c r="AJ241" i="1"/>
  <c r="AI241" i="1"/>
  <c r="AH241" i="1"/>
  <c r="AJ244" i="1"/>
  <c r="AI244" i="1"/>
  <c r="AH244" i="1"/>
  <c r="AJ249" i="1"/>
  <c r="AI249" i="1"/>
  <c r="AH249" i="1"/>
  <c r="AJ252" i="1"/>
  <c r="AI252" i="1"/>
  <c r="AH252" i="1"/>
  <c r="AJ228" i="1"/>
  <c r="AI228" i="1"/>
  <c r="AH228" i="1"/>
  <c r="AD227" i="1"/>
  <c r="AD220" i="1" s="1"/>
  <c r="AI239" i="1"/>
  <c r="AH239" i="1"/>
  <c r="AJ239" i="1"/>
  <c r="AI247" i="1"/>
  <c r="AH247" i="1"/>
  <c r="AJ247" i="1"/>
  <c r="AH250" i="1"/>
  <c r="AJ250" i="1"/>
  <c r="AI250" i="1"/>
  <c r="AI255" i="1"/>
  <c r="AH255" i="1"/>
  <c r="AJ255" i="1"/>
  <c r="X229" i="1"/>
  <c r="X227" i="1" s="1"/>
  <c r="AB227" i="1"/>
  <c r="AB220" i="1" s="1"/>
  <c r="AE235" i="1"/>
  <c r="AE234" i="1" s="1"/>
  <c r="AE232" i="1" s="1"/>
  <c r="X237" i="1"/>
  <c r="AE243" i="1"/>
  <c r="X245" i="1"/>
  <c r="AH256" i="1"/>
  <c r="AI256" i="1"/>
  <c r="Y235" i="1"/>
  <c r="Y234" i="1" s="1"/>
  <c r="Y232" i="1" s="1"/>
  <c r="Y243" i="1"/>
  <c r="H8" i="1" l="1"/>
  <c r="H126" i="1" s="1"/>
  <c r="Z258" i="1"/>
  <c r="I17" i="1"/>
  <c r="AR14" i="1"/>
  <c r="AR17" i="1" s="1"/>
  <c r="AD145" i="1"/>
  <c r="BP16" i="1"/>
  <c r="AR27" i="1"/>
  <c r="AW27" i="1" s="1"/>
  <c r="BP24" i="1"/>
  <c r="BP22" i="1" s="1"/>
  <c r="BJ11" i="1" s="1"/>
  <c r="AE12" i="1"/>
  <c r="AE10" i="1" s="1"/>
  <c r="AE8" i="1" s="1"/>
  <c r="AE260" i="1" s="1"/>
  <c r="AE264" i="1" s="1"/>
  <c r="X195" i="1"/>
  <c r="BN28" i="1"/>
  <c r="AQ29" i="1"/>
  <c r="BN27" i="1"/>
  <c r="AA195" i="1"/>
  <c r="AA193" i="1" s="1"/>
  <c r="BO28" i="1"/>
  <c r="BO25" i="1" s="1"/>
  <c r="BI12" i="1" s="1"/>
  <c r="AJ157" i="1"/>
  <c r="X145" i="1"/>
  <c r="AA112" i="1"/>
  <c r="BO16" i="1"/>
  <c r="BO15" i="1" s="1"/>
  <c r="BI10" i="1" s="1"/>
  <c r="AB110" i="1"/>
  <c r="AJ245" i="1"/>
  <c r="AJ243" i="1" s="1"/>
  <c r="AI245" i="1"/>
  <c r="AH245" i="1"/>
  <c r="AI224" i="1"/>
  <c r="AH224" i="1"/>
  <c r="AJ224" i="1"/>
  <c r="AI222" i="1"/>
  <c r="AH197" i="1"/>
  <c r="AH196" i="1" s="1"/>
  <c r="AH195" i="1" s="1"/>
  <c r="Y170" i="1"/>
  <c r="AI211" i="1"/>
  <c r="AI210" i="1" s="1"/>
  <c r="AI209" i="1" s="1"/>
  <c r="AD195" i="1"/>
  <c r="BP28" i="1"/>
  <c r="BP25" i="1" s="1"/>
  <c r="BJ12" i="1" s="1"/>
  <c r="AH157" i="1"/>
  <c r="AH155" i="1" s="1"/>
  <c r="AJ142" i="1"/>
  <c r="AJ141" i="1" s="1"/>
  <c r="AI142" i="1"/>
  <c r="AI141" i="1" s="1"/>
  <c r="X141" i="1"/>
  <c r="BN20" i="1" s="1"/>
  <c r="AH142" i="1"/>
  <c r="AH141" i="1" s="1"/>
  <c r="AJ176" i="1"/>
  <c r="AH149" i="1"/>
  <c r="AD112" i="1"/>
  <c r="AD110" i="1" s="1"/>
  <c r="AR26" i="1" s="1"/>
  <c r="AW26" i="1" s="1"/>
  <c r="BP17" i="1"/>
  <c r="AJ123" i="1"/>
  <c r="AJ116" i="1"/>
  <c r="U110" i="1"/>
  <c r="AJ93" i="1"/>
  <c r="AI93" i="1"/>
  <c r="AH93" i="1"/>
  <c r="AH107" i="1"/>
  <c r="AJ107" i="1"/>
  <c r="AI107" i="1"/>
  <c r="X91" i="1"/>
  <c r="X90" i="1" s="1"/>
  <c r="N85" i="1"/>
  <c r="N67" i="1"/>
  <c r="N66" i="1" s="1"/>
  <c r="M67" i="1"/>
  <c r="M66" i="1" s="1"/>
  <c r="F66" i="1"/>
  <c r="BR5" i="1"/>
  <c r="BN5" i="1"/>
  <c r="AH96" i="1"/>
  <c r="AG63" i="1"/>
  <c r="X105" i="1"/>
  <c r="X104" i="1" s="1"/>
  <c r="N71" i="1"/>
  <c r="M71" i="1"/>
  <c r="M69" i="1" s="1"/>
  <c r="N37" i="1"/>
  <c r="N35" i="1" s="1"/>
  <c r="M37" i="1"/>
  <c r="F35" i="1"/>
  <c r="C28" i="1"/>
  <c r="C21" i="1" s="1"/>
  <c r="C19" i="1" s="1"/>
  <c r="C17" i="1" s="1"/>
  <c r="H130" i="1"/>
  <c r="BC21" i="1"/>
  <c r="L54" i="1"/>
  <c r="Y14" i="1"/>
  <c r="Y12" i="1" s="1"/>
  <c r="Y10" i="1" s="1"/>
  <c r="Y8" i="1" s="1"/>
  <c r="Y260" i="1" s="1"/>
  <c r="Y264" i="1" s="1"/>
  <c r="AU8" i="1"/>
  <c r="AV8" i="1"/>
  <c r="AZ8" i="1"/>
  <c r="W12" i="1"/>
  <c r="W10" i="1" s="1"/>
  <c r="W8" i="1" s="1"/>
  <c r="W260" i="1" s="1"/>
  <c r="W264" i="1" s="1"/>
  <c r="AQ16" i="1"/>
  <c r="BC7" i="1"/>
  <c r="AI58" i="1"/>
  <c r="AI57" i="1" s="1"/>
  <c r="AY10" i="1"/>
  <c r="AI16" i="1"/>
  <c r="AH20" i="1"/>
  <c r="AS22" i="1"/>
  <c r="AG16" i="1"/>
  <c r="N57" i="1"/>
  <c r="AJ49" i="1"/>
  <c r="AI44" i="1"/>
  <c r="BD17" i="1"/>
  <c r="AA20" i="1"/>
  <c r="AH17" i="1"/>
  <c r="AH16" i="1" s="1"/>
  <c r="AJ17" i="1"/>
  <c r="AQ22" i="1"/>
  <c r="AI17" i="1"/>
  <c r="BN10" i="1"/>
  <c r="X16" i="1"/>
  <c r="Y258" i="1"/>
  <c r="G8" i="1"/>
  <c r="G126" i="1" s="1"/>
  <c r="W258" i="1"/>
  <c r="X220" i="1"/>
  <c r="AH189" i="1"/>
  <c r="AJ189" i="1"/>
  <c r="AI189" i="1"/>
  <c r="AH147" i="1"/>
  <c r="AJ149" i="1"/>
  <c r="AI123" i="1"/>
  <c r="AI91" i="1"/>
  <c r="AI90" i="1" s="1"/>
  <c r="U63" i="1"/>
  <c r="U12" i="1" s="1"/>
  <c r="U10" i="1" s="1"/>
  <c r="U8" i="1" s="1"/>
  <c r="U260" i="1" s="1"/>
  <c r="U264" i="1" s="1"/>
  <c r="M35" i="1"/>
  <c r="AA83" i="1"/>
  <c r="AA63" i="1" s="1"/>
  <c r="AH77" i="1"/>
  <c r="M73" i="1"/>
  <c r="M72" i="1" s="1"/>
  <c r="F72" i="1"/>
  <c r="N73" i="1"/>
  <c r="N72" i="1" s="1"/>
  <c r="Y63" i="1"/>
  <c r="AI105" i="1"/>
  <c r="AI104" i="1" s="1"/>
  <c r="V63" i="1"/>
  <c r="N70" i="1"/>
  <c r="N69" i="1" s="1"/>
  <c r="L45" i="1"/>
  <c r="AA16" i="1"/>
  <c r="BO10" i="1"/>
  <c r="M28" i="1"/>
  <c r="M21" i="1" s="1"/>
  <c r="M19" i="1" s="1"/>
  <c r="M10" i="1"/>
  <c r="AJ58" i="1"/>
  <c r="AJ57" i="1" s="1"/>
  <c r="BD10" i="1"/>
  <c r="BD9" i="1" s="1"/>
  <c r="BD8" i="1" s="1"/>
  <c r="BD22" i="1" s="1"/>
  <c r="N24" i="1"/>
  <c r="N128" i="1" s="1"/>
  <c r="AI20" i="1"/>
  <c r="AH49" i="1"/>
  <c r="AR25" i="1"/>
  <c r="AW25" i="1" s="1"/>
  <c r="BP13" i="1"/>
  <c r="AJ44" i="1"/>
  <c r="AJ43" i="1" s="1"/>
  <c r="L28" i="1"/>
  <c r="AS9" i="1" s="1"/>
  <c r="K126" i="1"/>
  <c r="J8" i="1"/>
  <c r="J126" i="1" s="1"/>
  <c r="BQ7" i="1"/>
  <c r="AH227" i="1"/>
  <c r="AI243" i="1"/>
  <c r="AH229" i="1"/>
  <c r="AJ229" i="1"/>
  <c r="AI229" i="1"/>
  <c r="AI227" i="1" s="1"/>
  <c r="AH243" i="1"/>
  <c r="AH222" i="1"/>
  <c r="AH220" i="1" s="1"/>
  <c r="AI197" i="1"/>
  <c r="AI196" i="1" s="1"/>
  <c r="AI195" i="1" s="1"/>
  <c r="AI193" i="1" s="1"/>
  <c r="AJ211" i="1"/>
  <c r="AJ210" i="1" s="1"/>
  <c r="AJ209" i="1" s="1"/>
  <c r="AH172" i="1"/>
  <c r="AJ155" i="1"/>
  <c r="AJ147" i="1"/>
  <c r="AJ185" i="1"/>
  <c r="AJ170" i="1" s="1"/>
  <c r="AH176" i="1"/>
  <c r="AH123" i="1"/>
  <c r="Y110" i="1"/>
  <c r="AI118" i="1"/>
  <c r="AJ118" i="1"/>
  <c r="AJ114" i="1" s="1"/>
  <c r="AJ112" i="1" s="1"/>
  <c r="AH118" i="1"/>
  <c r="AH114" i="1" s="1"/>
  <c r="AH112" i="1" s="1"/>
  <c r="N107" i="1"/>
  <c r="M107" i="1"/>
  <c r="M104" i="1" s="1"/>
  <c r="BC19" i="1"/>
  <c r="X114" i="1"/>
  <c r="AU10" i="1"/>
  <c r="AJ237" i="1"/>
  <c r="AJ235" i="1" s="1"/>
  <c r="AJ234" i="1" s="1"/>
  <c r="AJ232" i="1" s="1"/>
  <c r="AI237" i="1"/>
  <c r="AI235" i="1" s="1"/>
  <c r="AI234" i="1" s="1"/>
  <c r="AI232" i="1" s="1"/>
  <c r="AH237" i="1"/>
  <c r="AH235" i="1" s="1"/>
  <c r="AH234" i="1" s="1"/>
  <c r="AH232" i="1" s="1"/>
  <c r="AR30" i="1"/>
  <c r="AW30" i="1" s="1"/>
  <c r="BP30" i="1"/>
  <c r="BJ14" i="1" s="1"/>
  <c r="AJ227" i="1"/>
  <c r="X243" i="1"/>
  <c r="X232" i="1" s="1"/>
  <c r="BN29" i="1" s="1"/>
  <c r="BH13" i="1" s="1"/>
  <c r="AG232" i="1"/>
  <c r="AS30" i="1" s="1"/>
  <c r="AX30" i="1" s="1"/>
  <c r="AB196" i="1"/>
  <c r="AB195" i="1" s="1"/>
  <c r="AB193" i="1" s="1"/>
  <c r="AJ222" i="1"/>
  <c r="AG211" i="1"/>
  <c r="AG210" i="1" s="1"/>
  <c r="AG209" i="1" s="1"/>
  <c r="AJ197" i="1"/>
  <c r="AJ196" i="1" s="1"/>
  <c r="AJ195" i="1" s="1"/>
  <c r="AH211" i="1"/>
  <c r="AH210" i="1" s="1"/>
  <c r="AH209" i="1" s="1"/>
  <c r="AI188" i="1"/>
  <c r="X187" i="1"/>
  <c r="X185" i="1" s="1"/>
  <c r="AJ188" i="1"/>
  <c r="AJ187" i="1" s="1"/>
  <c r="AH188" i="1"/>
  <c r="AH187" i="1" s="1"/>
  <c r="AH185" i="1" s="1"/>
  <c r="AB170" i="1"/>
  <c r="X170" i="1"/>
  <c r="AI157" i="1"/>
  <c r="AI155" i="1" s="1"/>
  <c r="AA145" i="1"/>
  <c r="BN17" i="1"/>
  <c r="AH83" i="1"/>
  <c r="N118" i="1"/>
  <c r="N113" i="1" s="1"/>
  <c r="M118" i="1"/>
  <c r="M113" i="1" s="1"/>
  <c r="AI149" i="1"/>
  <c r="AI147" i="1" s="1"/>
  <c r="AI145" i="1" s="1"/>
  <c r="AI114" i="1"/>
  <c r="AI112" i="1" s="1"/>
  <c r="M76" i="1"/>
  <c r="M75" i="1" s="1"/>
  <c r="N76" i="1"/>
  <c r="N75" i="1" s="1"/>
  <c r="F75" i="1"/>
  <c r="V14" i="1"/>
  <c r="V12" i="1" s="1"/>
  <c r="V10" i="1" s="1"/>
  <c r="V8" i="1" s="1"/>
  <c r="V260" i="1" s="1"/>
  <c r="V264" i="1" s="1"/>
  <c r="AJ91" i="1"/>
  <c r="AI67" i="1"/>
  <c r="AI65" i="1" s="1"/>
  <c r="AI63" i="1" s="1"/>
  <c r="AJ67" i="1"/>
  <c r="AJ65" i="1" s="1"/>
  <c r="AH67" i="1"/>
  <c r="AH65" i="1" s="1"/>
  <c r="AH63" i="1" s="1"/>
  <c r="BN11" i="1"/>
  <c r="AB43" i="1"/>
  <c r="AB14" i="1" s="1"/>
  <c r="AB12" i="1" s="1"/>
  <c r="AB10" i="1" s="1"/>
  <c r="AB8" i="1" s="1"/>
  <c r="AB260" i="1" s="1"/>
  <c r="AB264" i="1" s="1"/>
  <c r="AI96" i="1"/>
  <c r="AB63" i="1"/>
  <c r="AJ105" i="1"/>
  <c r="AJ104" i="1" s="1"/>
  <c r="N61" i="1"/>
  <c r="N60" i="1" s="1"/>
  <c r="M61" i="1"/>
  <c r="M60" i="1" s="1"/>
  <c r="F60" i="1"/>
  <c r="N52" i="1"/>
  <c r="N51" i="1" s="1"/>
  <c r="M52" i="1"/>
  <c r="M51" i="1" s="1"/>
  <c r="F51" i="1"/>
  <c r="AZ7" i="1"/>
  <c r="F128" i="1"/>
  <c r="G130" i="1"/>
  <c r="X65" i="1"/>
  <c r="X63" i="1" s="1"/>
  <c r="N49" i="1"/>
  <c r="N48" i="1" s="1"/>
  <c r="L22" i="1"/>
  <c r="BE9" i="1"/>
  <c r="BF10" i="1"/>
  <c r="N29" i="1"/>
  <c r="N28" i="1" s="1"/>
  <c r="AQ7" i="1"/>
  <c r="AH58" i="1"/>
  <c r="AH57" i="1" s="1"/>
  <c r="BC17" i="1"/>
  <c r="BC10" i="1" s="1"/>
  <c r="BC9" i="1" s="1"/>
  <c r="BC8" i="1" s="1"/>
  <c r="AJ20" i="1"/>
  <c r="AJ16" i="1" s="1"/>
  <c r="AJ14" i="1" s="1"/>
  <c r="Q126" i="1"/>
  <c r="Q130" i="1" s="1"/>
  <c r="M57" i="1"/>
  <c r="AH44" i="1"/>
  <c r="M42" i="1"/>
  <c r="AR23" i="1"/>
  <c r="BP12" i="1"/>
  <c r="BP9" i="1" s="1"/>
  <c r="AD14" i="1"/>
  <c r="N13" i="1"/>
  <c r="N10" i="1" s="1"/>
  <c r="M13" i="1"/>
  <c r="F113" i="1"/>
  <c r="AQ15" i="1" s="1"/>
  <c r="N104" i="1"/>
  <c r="M101" i="1"/>
  <c r="M94" i="1" s="1"/>
  <c r="AH91" i="1"/>
  <c r="AH90" i="1" s="1"/>
  <c r="M85" i="1"/>
  <c r="AD63" i="1"/>
  <c r="L42" i="1"/>
  <c r="AS10" i="1" s="1"/>
  <c r="AV10" i="1" s="1"/>
  <c r="AX10" i="1"/>
  <c r="AZ10" i="1" s="1"/>
  <c r="AJ96" i="1"/>
  <c r="AH105" i="1"/>
  <c r="AH104" i="1" s="1"/>
  <c r="AI71" i="1"/>
  <c r="AI69" i="1" s="1"/>
  <c r="AJ71" i="1"/>
  <c r="AJ69" i="1" s="1"/>
  <c r="AH71" i="1"/>
  <c r="AH69" i="1" s="1"/>
  <c r="AH37" i="1"/>
  <c r="AH35" i="1" s="1"/>
  <c r="AJ37" i="1"/>
  <c r="AJ35" i="1" s="1"/>
  <c r="X35" i="1"/>
  <c r="AI37" i="1"/>
  <c r="AI35" i="1" s="1"/>
  <c r="E130" i="1"/>
  <c r="J130" i="1"/>
  <c r="K130" i="1"/>
  <c r="D21" i="1"/>
  <c r="D19" i="1" s="1"/>
  <c r="D17" i="1" s="1"/>
  <c r="F28" i="1"/>
  <c r="AQ9" i="1" s="1"/>
  <c r="AS16" i="1"/>
  <c r="AX16" i="1" s="1"/>
  <c r="AZ16" i="1" s="1"/>
  <c r="BK7" i="1"/>
  <c r="AX14" i="1"/>
  <c r="AI49" i="1"/>
  <c r="AQ25" i="1"/>
  <c r="BN13" i="1"/>
  <c r="AW14" i="1"/>
  <c r="AR24" i="1"/>
  <c r="AW24" i="1" s="1"/>
  <c r="BP14" i="1"/>
  <c r="BJ9" i="1" s="1"/>
  <c r="AW22" i="1"/>
  <c r="AC258" i="1"/>
  <c r="P126" i="1"/>
  <c r="P130" i="1" s="1"/>
  <c r="AY16" i="1"/>
  <c r="M17" i="1" l="1"/>
  <c r="C8" i="1"/>
  <c r="C126" i="1" s="1"/>
  <c r="C130" i="1" s="1"/>
  <c r="U258" i="1"/>
  <c r="AV9" i="1"/>
  <c r="AU9" i="1"/>
  <c r="AY9" i="1"/>
  <c r="AS7" i="1"/>
  <c r="L21" i="1"/>
  <c r="L19" i="1" s="1"/>
  <c r="AW17" i="1"/>
  <c r="AI110" i="1"/>
  <c r="BN24" i="1"/>
  <c r="BN22" i="1" s="1"/>
  <c r="BH11" i="1" s="1"/>
  <c r="AQ27" i="1"/>
  <c r="AS29" i="1"/>
  <c r="AX29" i="1" s="1"/>
  <c r="AG193" i="1"/>
  <c r="BQ32" i="1"/>
  <c r="BR32" i="1" s="1"/>
  <c r="BR7" i="1"/>
  <c r="AU22" i="1"/>
  <c r="AZ22" i="1"/>
  <c r="AV22" i="1"/>
  <c r="AZ9" i="1"/>
  <c r="M128" i="1"/>
  <c r="AH193" i="1"/>
  <c r="X193" i="1"/>
  <c r="AQ28" i="1"/>
  <c r="BP15" i="1"/>
  <c r="BJ10" i="1" s="1"/>
  <c r="AH145" i="1"/>
  <c r="AH110" i="1" s="1"/>
  <c r="AZ25" i="1"/>
  <c r="AV25" i="1"/>
  <c r="AU25" i="1"/>
  <c r="V258" i="1"/>
  <c r="D8" i="1"/>
  <c r="D126" i="1" s="1"/>
  <c r="D130" i="1" s="1"/>
  <c r="AD12" i="1"/>
  <c r="AD10" i="1" s="1"/>
  <c r="AH43" i="1"/>
  <c r="AH14" i="1" s="1"/>
  <c r="AH12" i="1" s="1"/>
  <c r="AH10" i="1" s="1"/>
  <c r="AV7" i="1"/>
  <c r="AY7" i="1"/>
  <c r="AU7" i="1"/>
  <c r="BO14" i="1"/>
  <c r="BI9" i="1" s="1"/>
  <c r="AI187" i="1"/>
  <c r="AI185" i="1" s="1"/>
  <c r="AI170" i="1" s="1"/>
  <c r="AJ220" i="1"/>
  <c r="AJ145" i="1"/>
  <c r="AJ110" i="1" s="1"/>
  <c r="BN30" i="1"/>
  <c r="BH14" i="1" s="1"/>
  <c r="AQ30" i="1"/>
  <c r="AY30" i="1" s="1"/>
  <c r="BN12" i="1"/>
  <c r="AQ23" i="1"/>
  <c r="X14" i="1"/>
  <c r="X12" i="1" s="1"/>
  <c r="AS23" i="1"/>
  <c r="AX23" i="1" s="1"/>
  <c r="AG14" i="1"/>
  <c r="AG12" i="1" s="1"/>
  <c r="AG10" i="1" s="1"/>
  <c r="AU16" i="1"/>
  <c r="AV16" i="1"/>
  <c r="AD193" i="1"/>
  <c r="AR28" i="1"/>
  <c r="AW28" i="1" s="1"/>
  <c r="AI220" i="1"/>
  <c r="BN25" i="1"/>
  <c r="BH12" i="1" s="1"/>
  <c r="AY27" i="1"/>
  <c r="BJ8" i="1"/>
  <c r="BJ7" i="1" s="1"/>
  <c r="BJ16" i="1" s="1"/>
  <c r="BP8" i="1"/>
  <c r="BP7" i="1" s="1"/>
  <c r="BP32" i="1" s="1"/>
  <c r="F21" i="1"/>
  <c r="F19" i="1" s="1"/>
  <c r="X112" i="1"/>
  <c r="X110" i="1" s="1"/>
  <c r="AQ26" i="1" s="1"/>
  <c r="AY26" i="1" s="1"/>
  <c r="BN16" i="1"/>
  <c r="BN15" i="1" s="1"/>
  <c r="BH10" i="1" s="1"/>
  <c r="AB258" i="1"/>
  <c r="AE258" i="1"/>
  <c r="M8" i="1"/>
  <c r="AA14" i="1"/>
  <c r="AA12" i="1" s="1"/>
  <c r="BO12" i="1"/>
  <c r="BO9" i="1" s="1"/>
  <c r="BN9" i="1"/>
  <c r="AI43" i="1"/>
  <c r="AI14" i="1" s="1"/>
  <c r="AI12" i="1" s="1"/>
  <c r="AI10" i="1" s="1"/>
  <c r="AX22" i="1"/>
  <c r="AA110" i="1"/>
  <c r="AZ29" i="1"/>
  <c r="AV29" i="1"/>
  <c r="AU29" i="1"/>
  <c r="AY29" i="1"/>
  <c r="AY22" i="1"/>
  <c r="BK16" i="1"/>
  <c r="BL16" i="1" s="1"/>
  <c r="BL7" i="1"/>
  <c r="AV15" i="1"/>
  <c r="AU15" i="1"/>
  <c r="AZ15" i="1"/>
  <c r="AY15" i="1"/>
  <c r="AJ90" i="1"/>
  <c r="AJ63" i="1" s="1"/>
  <c r="AJ12" i="1" s="1"/>
  <c r="AJ10" i="1" s="1"/>
  <c r="AQ24" i="1"/>
  <c r="BN14" i="1"/>
  <c r="BH9" i="1" s="1"/>
  <c r="AW23" i="1"/>
  <c r="BF9" i="1"/>
  <c r="BE8" i="1"/>
  <c r="AX17" i="1"/>
  <c r="AJ193" i="1"/>
  <c r="AH170" i="1"/>
  <c r="AY25" i="1"/>
  <c r="N22" i="1"/>
  <c r="N21" i="1" s="1"/>
  <c r="N19" i="1" s="1"/>
  <c r="N17" i="1" s="1"/>
  <c r="AF258" i="1" s="1"/>
  <c r="BQ33" i="1" s="1"/>
  <c r="BC22" i="1"/>
  <c r="I8" i="1"/>
  <c r="I126" i="1" s="1"/>
  <c r="I130" i="1" s="1"/>
  <c r="AJ258" i="1" l="1"/>
  <c r="AJ8" i="1"/>
  <c r="AJ260" i="1" s="1"/>
  <c r="AJ264" i="1" s="1"/>
  <c r="BO8" i="1"/>
  <c r="BO7" i="1" s="1"/>
  <c r="BO32" i="1" s="1"/>
  <c r="BI8" i="1"/>
  <c r="BI7" i="1" s="1"/>
  <c r="BI16" i="1" s="1"/>
  <c r="AI8" i="1"/>
  <c r="AI260" i="1" s="1"/>
  <c r="AI264" i="1" s="1"/>
  <c r="AI258" i="1"/>
  <c r="AH8" i="1"/>
  <c r="AH260" i="1" s="1"/>
  <c r="AH264" i="1" s="1"/>
  <c r="AH258" i="1"/>
  <c r="BF8" i="1"/>
  <c r="BE22" i="1"/>
  <c r="BF22" i="1" s="1"/>
  <c r="AZ24" i="1"/>
  <c r="AV24" i="1"/>
  <c r="AU24" i="1"/>
  <c r="BH8" i="1"/>
  <c r="BH7" i="1" s="1"/>
  <c r="BH16" i="1" s="1"/>
  <c r="BH17" i="1" s="1"/>
  <c r="BN8" i="1"/>
  <c r="BN7" i="1" s="1"/>
  <c r="BN32" i="1" s="1"/>
  <c r="AQ14" i="1"/>
  <c r="F17" i="1"/>
  <c r="X10" i="1"/>
  <c r="X8" i="1" s="1"/>
  <c r="X260" i="1" s="1"/>
  <c r="X264" i="1" s="1"/>
  <c r="AU27" i="1"/>
  <c r="AZ27" i="1"/>
  <c r="AV27" i="1"/>
  <c r="L17" i="1"/>
  <c r="AS14" i="1"/>
  <c r="AS17" i="1" s="1"/>
  <c r="AZ23" i="1"/>
  <c r="AV23" i="1"/>
  <c r="AU23" i="1"/>
  <c r="AU28" i="1"/>
  <c r="AZ28" i="1"/>
  <c r="AV28" i="1"/>
  <c r="AY23" i="1"/>
  <c r="AY24" i="1"/>
  <c r="AA10" i="1"/>
  <c r="AY28" i="1"/>
  <c r="AG258" i="1"/>
  <c r="AS31" i="1" s="1"/>
  <c r="AS32" i="1" s="1"/>
  <c r="AG8" i="1"/>
  <c r="N8" i="1"/>
  <c r="N126" i="1" s="1"/>
  <c r="N130" i="1" s="1"/>
  <c r="M126" i="1"/>
  <c r="M130" i="1" s="1"/>
  <c r="AZ26" i="1"/>
  <c r="AV26" i="1"/>
  <c r="AU26" i="1"/>
  <c r="AZ30" i="1"/>
  <c r="AV30" i="1"/>
  <c r="AU30" i="1"/>
  <c r="AD8" i="1"/>
  <c r="AA8" i="1" l="1"/>
  <c r="AA258" i="1"/>
  <c r="BO33" i="1" s="1"/>
  <c r="AG260" i="1"/>
  <c r="AG264" i="1" s="1"/>
  <c r="AC1" i="1"/>
  <c r="AV14" i="1"/>
  <c r="AU14" i="1"/>
  <c r="AY14" i="1"/>
  <c r="AY17" i="1" s="1"/>
  <c r="AQ17" i="1"/>
  <c r="AZ14" i="1"/>
  <c r="AZ17" i="1" s="1"/>
  <c r="AD260" i="1"/>
  <c r="AD264" i="1" s="1"/>
  <c r="Y1" i="1"/>
  <c r="AD258" i="1"/>
  <c r="L8" i="1"/>
  <c r="X258" i="1"/>
  <c r="F8" i="1"/>
  <c r="F126" i="1" l="1"/>
  <c r="F130" i="1" s="1"/>
  <c r="A1" i="1"/>
  <c r="BN33" i="1"/>
  <c r="BH19" i="1" s="1"/>
  <c r="BH20" i="1" s="1"/>
  <c r="AQ31" i="1"/>
  <c r="AA260" i="1"/>
  <c r="AA264" i="1" s="1"/>
  <c r="U1" i="1"/>
  <c r="L126" i="1"/>
  <c r="L130" i="1" s="1"/>
  <c r="J5" i="1"/>
  <c r="K1" i="1"/>
  <c r="AR31" i="1"/>
  <c r="AR32" i="1" s="1"/>
  <c r="BP33" i="1"/>
  <c r="AV17" i="1"/>
  <c r="AU17" i="1"/>
  <c r="AW31" i="1" l="1"/>
  <c r="AV31" i="1"/>
  <c r="AU31" i="1"/>
  <c r="AX31" i="1"/>
  <c r="AX32" i="1" s="1"/>
  <c r="AQ32" i="1"/>
  <c r="AU35" i="1"/>
  <c r="AV35" i="1"/>
  <c r="AV32" i="1" l="1"/>
  <c r="AU32" i="1"/>
  <c r="AQ33" i="1"/>
  <c r="AZ31" i="1"/>
  <c r="AZ32" i="1" s="1"/>
  <c r="AY31" i="1"/>
  <c r="AY32" i="1" s="1"/>
  <c r="AW32" i="1"/>
  <c r="AZ35" i="1" l="1"/>
  <c r="AY35" i="1"/>
</calcChain>
</file>

<file path=xl/comments1.xml><?xml version="1.0" encoding="utf-8"?>
<comments xmlns="http://schemas.openxmlformats.org/spreadsheetml/2006/main">
  <authors>
    <author>Carlos Norvey Bolivar</author>
  </authors>
  <commentList>
    <comment ref="P3" authorId="0" shapeId="0">
      <text>
        <r>
          <rPr>
            <b/>
            <sz val="11"/>
            <color indexed="81"/>
            <rFont val="Tahoma"/>
            <family val="2"/>
          </rPr>
          <t>En esta columna usted debe registrar los valores que tienen que ver con los traslados internos entre rubros, es decir, aquellos que se hacen para reclasificar el ingreso esperado de un rubro en otro. En caso de tratarse de adiciones o reducciones al presupuesto general, debe usar la columna de "VARIACIONES" donde podrá registrar el incremento o reducción de presupuesto. Recuerde que las variaciones al presupuesto general deben ser autorizadas por el COMFIS o quien este delegue.</t>
        </r>
      </text>
    </comment>
    <comment ref="Q3" authorId="0" shapeId="0">
      <text>
        <r>
          <rPr>
            <b/>
            <sz val="11"/>
            <color indexed="81"/>
            <rFont val="Tahoma"/>
            <family val="2"/>
          </rPr>
          <t>En esta columna se deben registrar los valores de adiciones o reducciones que afectan el presupuesto general aprobado al iniciar la vigencia. Recuerde que las variaciones al presupuesto general deben ser autorizadas por el COMFIS o quien este delegue. Debe tener presente que el total general en el que se adicione o reduzca en esta columna, debe ser idéntico en la columna de variaciones del gasto para que el presupuesto quede equilibrado.</t>
        </r>
      </text>
    </comment>
    <comment ref="AL3" authorId="0" shapeId="0">
      <text>
        <r>
          <rPr>
            <b/>
            <sz val="11"/>
            <color indexed="81"/>
            <rFont val="Tahoma"/>
            <family val="2"/>
          </rPr>
          <t>En esta columna usted debe registrar los valores que tienen que ver con los traslados internos entre apropiaciones, es decir, que no afectan el monto general del presupuesto de la vigencia, si no que solo se realiza para usar recursos sobrantes de una apropiación para apoyar alguna otra que está en riesgo de quedar en déficit. En caso de tratarse de adiciones o reducciones al presupuesto general, debe usar la columna de "VARIACIONES" donde podrá registrar el incremento o reducción de presupuesto. Recuerde que las variaciones al presupuesto general deben ser autorizadas por el COMFIS o quien este delegue.</t>
        </r>
      </text>
    </comment>
    <comment ref="AM3" authorId="0" shapeId="0">
      <text>
        <r>
          <rPr>
            <b/>
            <sz val="11"/>
            <color indexed="81"/>
            <rFont val="Tahoma"/>
            <family val="2"/>
          </rPr>
          <t>En esta columna se deben registrar los valores de adiciones o reducciones que afectan el presupuesto general aprobado al iniciar la vigencia. Recuerde que las variaciones al presupuesto general deben ser autorizadas por el COMFIS o quien este delegue. Debe tener presente que el total general en el que se adicione o reduzca en esta columna, debe ser idéntico en la columna de variaciones del ingreso para que el presupuesto quede equilibrado.</t>
        </r>
      </text>
    </comment>
  </commentList>
</comments>
</file>

<file path=xl/sharedStrings.xml><?xml version="1.0" encoding="utf-8"?>
<sst xmlns="http://schemas.openxmlformats.org/spreadsheetml/2006/main" count="226" uniqueCount="151">
  <si>
    <t>MES</t>
  </si>
  <si>
    <t>AÑO</t>
  </si>
  <si>
    <t>RECOMENDACIONES</t>
  </si>
  <si>
    <t xml:space="preserve">  ANALISIS DE LA SITUACION PRESUPUESTAL</t>
  </si>
  <si>
    <t>INFORMACION DE INGRESOS CONSOLIDAR INFORMES DEL SIHO</t>
  </si>
  <si>
    <t>INFORMACION DE GASTOS CONSOLIDAR INFORMES DEL SIHO</t>
  </si>
  <si>
    <t>EJECUCION PRESUPUESTAL DE INGRESOS</t>
  </si>
  <si>
    <t>DICIEMBRE</t>
  </si>
  <si>
    <t>Traslados entre rubros, tanto positivos como negativos 
(No hacen variar el total general presupuestado)</t>
  </si>
  <si>
    <t>Incrementos o disminuciones al presupuesto general.  
(Admite valores positivos y negativos.)</t>
  </si>
  <si>
    <t>EJECUCION PRESUPUESTAL DE GASTOS</t>
  </si>
  <si>
    <r>
      <t xml:space="preserve">Traslados entre apropiaciones, tanto positivos como negativos </t>
    </r>
    <r>
      <rPr>
        <sz val="9"/>
        <rFont val="Bookman Old Style"/>
        <family val="1"/>
      </rPr>
      <t xml:space="preserve">
(No hacen variar el total general presupuestado)</t>
    </r>
  </si>
  <si>
    <r>
      <t xml:space="preserve">Incrementos o disminuciones al presupuesto general.  </t>
    </r>
    <r>
      <rPr>
        <sz val="9"/>
        <rFont val="Bookman Old Style"/>
        <family val="1"/>
      </rPr>
      <t xml:space="preserve">
(Admite valores positivos y negativos.)</t>
    </r>
  </si>
  <si>
    <t>INGRESOS</t>
  </si>
  <si>
    <t xml:space="preserve"> </t>
  </si>
  <si>
    <t xml:space="preserve">PRESUPUESTO </t>
  </si>
  <si>
    <t>RECONOC.</t>
  </si>
  <si>
    <t>RECAUDADO</t>
  </si>
  <si>
    <t>PORCENTAJE</t>
  </si>
  <si>
    <t>RUBRO</t>
  </si>
  <si>
    <t>DESCRIPCION</t>
  </si>
  <si>
    <t>PRESUPUESTO</t>
  </si>
  <si>
    <r>
      <rPr>
        <b/>
        <sz val="13"/>
        <rFont val="Arial"/>
        <family val="2"/>
      </rPr>
      <t xml:space="preserve">RECONOCIMIENTO </t>
    </r>
    <r>
      <rPr>
        <b/>
        <sz val="8"/>
        <rFont val="Arial"/>
        <family val="2"/>
      </rPr>
      <t xml:space="preserve">
</t>
    </r>
    <r>
      <rPr>
        <b/>
        <sz val="10"/>
        <rFont val="Arial"/>
        <family val="2"/>
      </rPr>
      <t>(Facturación real del contrato firmado)</t>
    </r>
  </si>
  <si>
    <t>INGRESOS POR EJECUTAR</t>
  </si>
  <si>
    <t>APROPIACION</t>
  </si>
  <si>
    <r>
      <t xml:space="preserve">COMPROMISOS 
</t>
    </r>
    <r>
      <rPr>
        <b/>
        <sz val="10"/>
        <rFont val="Arial"/>
        <family val="2"/>
      </rPr>
      <t>(REGISTROS PRESUPUESTALES)</t>
    </r>
  </si>
  <si>
    <r>
      <t xml:space="preserve">OBLIGACIONES 
</t>
    </r>
    <r>
      <rPr>
        <b/>
        <sz val="10"/>
        <rFont val="Arial"/>
        <family val="2"/>
      </rPr>
      <t>(BIENES RECIBIDOS O SERVICIOS PRESTADOS)</t>
    </r>
  </si>
  <si>
    <t>PAGOS</t>
  </si>
  <si>
    <t>GASTOS POR EJECUTAR</t>
  </si>
  <si>
    <t>CONCEPTOS</t>
  </si>
  <si>
    <t>A</t>
  </si>
  <si>
    <t>ESPERADO A</t>
  </si>
  <si>
    <t>EJECUTADO</t>
  </si>
  <si>
    <t>RECONOCIMIENTOS</t>
  </si>
  <si>
    <t>RECAUDOS</t>
  </si>
  <si>
    <t>SITUACION</t>
  </si>
  <si>
    <t>FUENTE</t>
  </si>
  <si>
    <t>RECAUDOS ACUMULADOS DEL AÑO</t>
  </si>
  <si>
    <t>CONCEPTO</t>
  </si>
  <si>
    <t>PAGOS ACUMULADOS DEL AÑO</t>
  </si>
  <si>
    <t>INICIAL</t>
  </si>
  <si>
    <t>MODIFICAC</t>
  </si>
  <si>
    <t>ADICIONES</t>
  </si>
  <si>
    <t>DEFINITIVO</t>
  </si>
  <si>
    <t>MES ANTERIOR</t>
  </si>
  <si>
    <t>DEL MES</t>
  </si>
  <si>
    <t>TOTAL</t>
  </si>
  <si>
    <t>RECONOC</t>
  </si>
  <si>
    <t>RECAUDO</t>
  </si>
  <si>
    <t>MODIFICACIONES</t>
  </si>
  <si>
    <t>VARIACIONES</t>
  </si>
  <si>
    <t>APROPIACION.</t>
  </si>
  <si>
    <t>COMPROMISOS</t>
  </si>
  <si>
    <t>OBLIGACIONES</t>
  </si>
  <si>
    <t>Definitivo</t>
  </si>
  <si>
    <t>Reconocido</t>
  </si>
  <si>
    <t>Recaudos del mes</t>
  </si>
  <si>
    <t>Compromisos</t>
  </si>
  <si>
    <t>Obligaciones</t>
  </si>
  <si>
    <t>Pagos del mes</t>
  </si>
  <si>
    <t>Régimen Contributivo</t>
  </si>
  <si>
    <t>I. DISPONIBILIDAD INICIAL</t>
  </si>
  <si>
    <t>GASTOS DE FUNCIONAMIENTO</t>
  </si>
  <si>
    <t>Régimen Subsidiado</t>
  </si>
  <si>
    <t>INGRESOS CORRIENTES</t>
  </si>
  <si>
    <t xml:space="preserve">   GASTOS DE PERSONAL DE PLANTA</t>
  </si>
  <si>
    <t xml:space="preserve">   GASTOS DE PERSONAL</t>
  </si>
  <si>
    <t>Atención Población Vinculada</t>
  </si>
  <si>
    <t>INGRESOS DE EXPLOTACION</t>
  </si>
  <si>
    <t>SERVICIOS PERSONALES INDIRECTOS</t>
  </si>
  <si>
    <t xml:space="preserve">   Servicios personales asociados a la nómina</t>
  </si>
  <si>
    <t>Prevención y Promoción</t>
  </si>
  <si>
    <t>Venta de servicios de salud</t>
  </si>
  <si>
    <t xml:space="preserve">   GASTOS GENERALES</t>
  </si>
  <si>
    <t>Sueldos del personal de nómina</t>
  </si>
  <si>
    <t>Convenios con la Nacion ligados a venta de servicios de salud</t>
  </si>
  <si>
    <t>Régimen subsidiado</t>
  </si>
  <si>
    <t xml:space="preserve">   TRANSFERENCIAS CORRIENTES</t>
  </si>
  <si>
    <t>Horas extras. Dominicales y festivos</t>
  </si>
  <si>
    <t>Convenios con el Departamento ligados a venta de servicios de salud</t>
  </si>
  <si>
    <t>Régimen contributivo</t>
  </si>
  <si>
    <t>GASTOS DE OPERACIÓN, COMERCIALIZACION Y PRESTACION DE SERVICIOS</t>
  </si>
  <si>
    <t>Otros conceptos de servicios personales asociados a la nómina</t>
  </si>
  <si>
    <t>Convenios con el Municipio ligados a venta de servicios de salud</t>
  </si>
  <si>
    <t>Atencion a poblacion  pobre en lo no cubierto con subsidios a la demanda</t>
  </si>
  <si>
    <t>INVERSION</t>
  </si>
  <si>
    <t>Contribuciones inherentes a la nómina</t>
  </si>
  <si>
    <t>Otras Rentas Propias</t>
  </si>
  <si>
    <t>SOAT</t>
  </si>
  <si>
    <t>DEUDA PUBLICA</t>
  </si>
  <si>
    <t>Servicios personales indirectos</t>
  </si>
  <si>
    <t>Recursos del Capital</t>
  </si>
  <si>
    <t>FOSYGA</t>
  </si>
  <si>
    <t>CUENTAS POR PAGAR VIGENCIAS ANTERIORES</t>
  </si>
  <si>
    <t>Disponibilidad Inicial</t>
  </si>
  <si>
    <t>Plan de intervenciones colectivas</t>
  </si>
  <si>
    <t>III. TOTAL GASTOS</t>
  </si>
  <si>
    <t xml:space="preserve">   Adquisión de bienes</t>
  </si>
  <si>
    <t>TOTAL PRESUPUESTO INGRESOS</t>
  </si>
  <si>
    <t>Otras ventas de servicios de salud</t>
  </si>
  <si>
    <t>IV=(I+II-III) DISPONIBILIDAD FINAL</t>
  </si>
  <si>
    <t xml:space="preserve">   Adquisición de servicios (Diferentes a mantenimiento)</t>
  </si>
  <si>
    <t>GASTOS</t>
  </si>
  <si>
    <t>Aportes de la nación, dpto, distrito o municipio, no ligados a la venta de servicios</t>
  </si>
  <si>
    <t xml:space="preserve">   Mantenimiento</t>
  </si>
  <si>
    <t>PAGADO</t>
  </si>
  <si>
    <t>Otros ingresos corrientes</t>
  </si>
  <si>
    <t xml:space="preserve">   Servicios públicos</t>
  </si>
  <si>
    <t>SITUACION PROY</t>
  </si>
  <si>
    <t>Ingresos de capital</t>
  </si>
  <si>
    <t>Impuestos y multas</t>
  </si>
  <si>
    <t>Cuentas por cobrar Vigencias Anteriores</t>
  </si>
  <si>
    <t xml:space="preserve">   Otros</t>
  </si>
  <si>
    <t>Sueldos</t>
  </si>
  <si>
    <t>II. TOTAL DE INGRESOS</t>
  </si>
  <si>
    <t>Otros Servicios Pers. Asoc. a Nómina</t>
  </si>
  <si>
    <t xml:space="preserve">   Pago directo de pensionados o jubilados</t>
  </si>
  <si>
    <t>Servicios Personales Indirectos</t>
  </si>
  <si>
    <t xml:space="preserve">   Otras transferencias corrientes</t>
  </si>
  <si>
    <t>Contribuciones Inherentes a la Nómina</t>
  </si>
  <si>
    <t>GASTOS DE OPERACIÓN COMERCIAL Y PRESTACION DE SERVICIOS</t>
  </si>
  <si>
    <t>Gastos Generales</t>
  </si>
  <si>
    <t>Medicamentos</t>
  </si>
  <si>
    <t>Transferencias Corrientes</t>
  </si>
  <si>
    <t>De comercialización (Compra de B y S distintos de medicamentos)</t>
  </si>
  <si>
    <t>Gastos Prestacion de servicios</t>
  </si>
  <si>
    <t>De prestación de servicios  (Compra de B y S distintos de medicamentos)</t>
  </si>
  <si>
    <t>Gastos Cccial</t>
  </si>
  <si>
    <t>Servicio Deuda, Invers. y Progr. Espec.</t>
  </si>
  <si>
    <t>Disponibilidad Final</t>
  </si>
  <si>
    <t>CUENTAS POR PAGAR (Vigencias anteriores)</t>
  </si>
  <si>
    <t xml:space="preserve">TOTAL </t>
  </si>
  <si>
    <t>TOTAL GASTOS</t>
  </si>
  <si>
    <t>DISPONIBILIDAD FINAL</t>
  </si>
  <si>
    <t xml:space="preserve">  RESULTADO DE EJECUCION</t>
  </si>
  <si>
    <t>CAUSACION (RECONOC-OBLIG)</t>
  </si>
  <si>
    <t>CAJA      (RECAUDOS-OBLIG)</t>
  </si>
  <si>
    <t>CAUSACION</t>
  </si>
  <si>
    <t>CAJA</t>
  </si>
  <si>
    <t>PROYECTADA A DIC31</t>
  </si>
  <si>
    <t>( * ) POR SER LINEAL, ESTA PROYECCION NO ES LA REALIDAD, DEBE SER CALCULADA POR LA INSTITUCION PARA CADA RUBRO UTILIZANDO UN FLUJO DE FONDOS MES A MES</t>
  </si>
  <si>
    <t>TOTAL INGRESOS DIFERENTES A CUENTAS POR COBRAR</t>
  </si>
  <si>
    <t>TOTAL INGRESOS DE VIGENCIAS ANTERIORES</t>
  </si>
  <si>
    <t xml:space="preserve">TOTAL PRESUPUESTO DE INGRESOS </t>
  </si>
  <si>
    <t>B</t>
  </si>
  <si>
    <t>GASTOS DE OPERACION COMERCIAL Y PRESTACION DE SERVICIOS</t>
  </si>
  <si>
    <t>GASTOS DE COMERCIALIZACION</t>
  </si>
  <si>
    <t>E</t>
  </si>
  <si>
    <t>TOTAL GASTOS DIFERENTES A CUENTAS POR PAGAR</t>
  </si>
  <si>
    <t>TOTAL GASTOS DE VIGENCIAS ANTERIORES</t>
  </si>
  <si>
    <t>TOTAL PRESUPUESTO DE GASTOS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</si>
</sst>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_ ;[Red]\-#,##0\ "/>
  </numFmts>
  <fonts count="28">
    <font>
      <sz val="10"/>
      <name val="Arial"/>
      <family val="2"/>
    </font>
    <font>
      <sz val="10"/>
      <name val="Arial"/>
      <family val="2"/>
    </font>
    <font>
      <b/>
      <sz val="16"/>
      <name val="Arial"/>
      <family val="2"/>
    </font>
    <font>
      <b/>
      <sz val="12"/>
      <name val="Arial"/>
      <family val="2"/>
    </font>
    <font>
      <sz val="8"/>
      <name val="Arial"/>
      <family val="2"/>
    </font>
    <font>
      <sz val="9"/>
      <name val="Arial"/>
      <family val="2"/>
    </font>
    <font>
      <sz val="12"/>
      <name val="Arial"/>
      <family val="2"/>
    </font>
    <font>
      <b/>
      <sz val="15"/>
      <name val="Arial"/>
      <family val="2"/>
    </font>
    <font>
      <b/>
      <sz val="16"/>
      <name val="Microsoft Sans Serif"/>
      <family val="2"/>
    </font>
    <font>
      <sz val="10"/>
      <color indexed="9"/>
      <name val="Arial"/>
      <family val="2"/>
    </font>
    <font>
      <b/>
      <sz val="13"/>
      <name val="Arial"/>
      <family val="2"/>
    </font>
    <font>
      <b/>
      <sz val="14"/>
      <name val="Arial Rounded MT Bold"/>
      <family val="2"/>
    </font>
    <font>
      <sz val="9"/>
      <name val="Bookman Old Style"/>
      <family val="1"/>
    </font>
    <font>
      <b/>
      <sz val="9"/>
      <name val="Bookman Old Style"/>
      <family val="1"/>
    </font>
    <font>
      <sz val="7"/>
      <name val="Arial"/>
      <family val="2"/>
    </font>
    <font>
      <b/>
      <sz val="8"/>
      <name val="Arial"/>
      <family val="2"/>
    </font>
    <font>
      <b/>
      <sz val="14"/>
      <name val="Arial"/>
      <family val="2"/>
    </font>
    <font>
      <b/>
      <sz val="10"/>
      <name val="Arial"/>
      <family val="2"/>
    </font>
    <font>
      <b/>
      <sz val="11"/>
      <name val="Arial"/>
      <family val="2"/>
    </font>
    <font>
      <b/>
      <sz val="18"/>
      <name val="Arial"/>
      <family val="2"/>
    </font>
    <font>
      <b/>
      <sz val="9"/>
      <name val="Arial"/>
      <family val="2"/>
    </font>
    <font>
      <sz val="11"/>
      <name val="Arial"/>
      <family val="2"/>
    </font>
    <font>
      <i/>
      <sz val="8"/>
      <name val="Arial"/>
      <family val="2"/>
    </font>
    <font>
      <b/>
      <sz val="11"/>
      <color indexed="8"/>
      <name val="Arial"/>
      <family val="2"/>
    </font>
    <font>
      <b/>
      <sz val="12"/>
      <color indexed="8"/>
      <name val="Arial"/>
      <family val="2"/>
    </font>
    <font>
      <sz val="11"/>
      <color indexed="8"/>
      <name val="Arial"/>
      <family val="2"/>
    </font>
    <font>
      <sz val="10"/>
      <color indexed="8"/>
      <name val="Arial"/>
      <family val="2"/>
    </font>
    <font>
      <b/>
      <sz val="11"/>
      <color indexed="81"/>
      <name val="Tahoma"/>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s>
  <borders count="8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ck">
        <color indexed="17"/>
      </right>
      <top style="thick">
        <color indexed="17"/>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ck">
        <color indexed="17"/>
      </right>
      <top style="medium">
        <color indexed="64"/>
      </top>
      <bottom style="thin">
        <color indexed="64"/>
      </bottom>
      <diagonal/>
    </border>
    <border>
      <left style="thick">
        <color indexed="17"/>
      </left>
      <right/>
      <top style="thick">
        <color indexed="17"/>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ck">
        <color indexed="17"/>
      </right>
      <top/>
      <bottom/>
      <diagonal/>
    </border>
    <border>
      <left style="medium">
        <color indexed="64"/>
      </left>
      <right style="thin">
        <color indexed="64"/>
      </right>
      <top style="thin">
        <color indexed="64"/>
      </top>
      <bottom style="thin">
        <color indexed="64"/>
      </bottom>
      <diagonal/>
    </border>
    <border>
      <left style="thick">
        <color indexed="17"/>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indexed="17"/>
      </right>
      <top style="thin">
        <color indexed="64"/>
      </top>
      <bottom style="thin">
        <color indexed="64"/>
      </bottom>
      <diagonal/>
    </border>
    <border>
      <left style="thick">
        <color indexed="17"/>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21"/>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614">
    <xf numFmtId="0" fontId="0" fillId="0" borderId="0" xfId="0"/>
    <xf numFmtId="1" fontId="2" fillId="2" borderId="1" xfId="0" applyNumberFormat="1" applyFont="1" applyFill="1" applyBorder="1" applyAlignment="1" applyProtection="1">
      <alignment horizontal="left" vertical="center"/>
    </xf>
    <xf numFmtId="3" fontId="3" fillId="2" borderId="1" xfId="0" applyNumberFormat="1" applyFont="1" applyFill="1" applyBorder="1" applyAlignment="1" applyProtection="1">
      <alignment horizontal="left" vertical="center" wrapText="1"/>
    </xf>
    <xf numFmtId="3" fontId="3" fillId="2" borderId="1" xfId="0" applyNumberFormat="1" applyFont="1" applyFill="1" applyBorder="1" applyAlignment="1" applyProtection="1">
      <alignment horizontal="left" vertical="top" wrapText="1"/>
    </xf>
    <xf numFmtId="3" fontId="4" fillId="2" borderId="0" xfId="0" applyNumberFormat="1" applyFont="1" applyFill="1" applyProtection="1"/>
    <xf numFmtId="3" fontId="1" fillId="2" borderId="0" xfId="0" applyNumberFormat="1" applyFont="1" applyFill="1" applyProtection="1"/>
    <xf numFmtId="1" fontId="1" fillId="2" borderId="0" xfId="0" applyNumberFormat="1" applyFont="1" applyFill="1" applyAlignment="1" applyProtection="1">
      <alignment horizontal="center"/>
    </xf>
    <xf numFmtId="3" fontId="4" fillId="2" borderId="0" xfId="0" applyNumberFormat="1" applyFont="1" applyFill="1" applyAlignment="1" applyProtection="1">
      <alignment wrapText="1"/>
    </xf>
    <xf numFmtId="3" fontId="3" fillId="2" borderId="0" xfId="0" applyNumberFormat="1" applyFont="1" applyFill="1" applyProtection="1"/>
    <xf numFmtId="0" fontId="1" fillId="2" borderId="0" xfId="0" applyFont="1" applyFill="1" applyProtection="1"/>
    <xf numFmtId="3" fontId="4" fillId="0" borderId="0" xfId="0" applyNumberFormat="1" applyFont="1" applyFill="1" applyProtection="1"/>
    <xf numFmtId="1" fontId="5" fillId="2" borderId="2" xfId="0" applyNumberFormat="1" applyFont="1" applyFill="1" applyBorder="1" applyAlignment="1" applyProtection="1">
      <alignment horizontal="center"/>
    </xf>
    <xf numFmtId="3" fontId="6" fillId="2" borderId="3" xfId="0" applyNumberFormat="1" applyFont="1" applyFill="1" applyBorder="1" applyAlignment="1" applyProtection="1">
      <alignment horizontal="center" wrapText="1"/>
    </xf>
    <xf numFmtId="3" fontId="4" fillId="2" borderId="2" xfId="0" applyNumberFormat="1" applyFont="1" applyFill="1" applyBorder="1" applyProtection="1"/>
    <xf numFmtId="3" fontId="7" fillId="2" borderId="3" xfId="0" applyNumberFormat="1" applyFont="1" applyFill="1" applyBorder="1" applyAlignment="1" applyProtection="1">
      <alignment horizontal="right" vertical="center"/>
    </xf>
    <xf numFmtId="3" fontId="8" fillId="2" borderId="3" xfId="0" applyNumberFormat="1" applyFont="1" applyFill="1" applyBorder="1" applyAlignment="1" applyProtection="1">
      <alignment horizontal="left" vertical="center" indent="1"/>
    </xf>
    <xf numFmtId="3" fontId="8" fillId="2" borderId="3" xfId="0" applyNumberFormat="1" applyFont="1" applyFill="1" applyBorder="1" applyAlignment="1" applyProtection="1">
      <alignment vertical="center"/>
    </xf>
    <xf numFmtId="3" fontId="3" fillId="2" borderId="4" xfId="0" applyNumberFormat="1" applyFont="1" applyFill="1" applyBorder="1" applyAlignment="1" applyProtection="1"/>
    <xf numFmtId="3" fontId="3" fillId="2" borderId="5" xfId="0" applyNumberFormat="1" applyFont="1" applyFill="1" applyBorder="1" applyAlignment="1" applyProtection="1">
      <alignment horizontal="center" vertical="center"/>
    </xf>
    <xf numFmtId="3" fontId="3" fillId="2" borderId="6" xfId="0" applyNumberFormat="1" applyFont="1" applyFill="1" applyBorder="1" applyAlignment="1" applyProtection="1">
      <alignment horizontal="center" vertical="center"/>
    </xf>
    <xf numFmtId="3" fontId="3" fillId="2" borderId="7" xfId="0" applyNumberFormat="1" applyFont="1" applyFill="1" applyBorder="1" applyAlignment="1" applyProtection="1">
      <alignment horizontal="center" vertical="center"/>
    </xf>
    <xf numFmtId="3" fontId="3" fillId="2" borderId="2" xfId="0" applyNumberFormat="1" applyFont="1" applyFill="1" applyBorder="1" applyAlignment="1" applyProtection="1">
      <alignment horizontal="center" vertical="center"/>
    </xf>
    <xf numFmtId="3" fontId="3" fillId="2" borderId="4" xfId="0" applyNumberFormat="1" applyFont="1" applyFill="1" applyBorder="1" applyAlignment="1" applyProtection="1">
      <alignment horizontal="center" vertical="center"/>
    </xf>
    <xf numFmtId="3" fontId="4" fillId="2" borderId="0" xfId="0" applyNumberFormat="1" applyFont="1" applyFill="1" applyBorder="1" applyProtection="1"/>
    <xf numFmtId="1" fontId="1" fillId="2" borderId="2" xfId="0" applyNumberFormat="1" applyFont="1" applyFill="1" applyBorder="1" applyAlignment="1" applyProtection="1">
      <alignment horizontal="center"/>
    </xf>
    <xf numFmtId="3" fontId="7" fillId="2" borderId="3" xfId="0" applyNumberFormat="1" applyFont="1" applyFill="1" applyBorder="1" applyAlignment="1" applyProtection="1">
      <alignment horizontal="left" vertical="center" indent="5"/>
    </xf>
    <xf numFmtId="3" fontId="8" fillId="2" borderId="3" xfId="0" applyNumberFormat="1" applyFont="1" applyFill="1" applyBorder="1" applyAlignment="1" applyProtection="1">
      <alignment horizontal="left" vertical="center"/>
    </xf>
    <xf numFmtId="3" fontId="8" fillId="2" borderId="4" xfId="0" applyNumberFormat="1" applyFont="1" applyFill="1" applyBorder="1" applyAlignment="1" applyProtection="1">
      <alignment horizontal="left" vertical="center"/>
    </xf>
    <xf numFmtId="3" fontId="3" fillId="2" borderId="8" xfId="0" applyNumberFormat="1" applyFont="1" applyFill="1" applyBorder="1" applyAlignment="1" applyProtection="1">
      <alignment horizontal="center" vertical="center"/>
    </xf>
    <xf numFmtId="3" fontId="9" fillId="2" borderId="9" xfId="0" applyNumberFormat="1" applyFont="1" applyFill="1" applyBorder="1" applyProtection="1"/>
    <xf numFmtId="3" fontId="6" fillId="2" borderId="5" xfId="0" applyNumberFormat="1" applyFont="1" applyFill="1" applyBorder="1" applyAlignment="1" applyProtection="1">
      <alignment horizontal="centerContinuous"/>
    </xf>
    <xf numFmtId="3" fontId="6" fillId="2" borderId="10" xfId="0" applyNumberFormat="1" applyFont="1" applyFill="1" applyBorder="1" applyAlignment="1" applyProtection="1">
      <alignment horizontal="centerContinuous"/>
    </xf>
    <xf numFmtId="3" fontId="1" fillId="2" borderId="10" xfId="0" applyNumberFormat="1" applyFont="1" applyFill="1" applyBorder="1" applyAlignment="1" applyProtection="1">
      <alignment horizontal="centerContinuous"/>
    </xf>
    <xf numFmtId="3" fontId="1" fillId="2" borderId="11" xfId="0" applyNumberFormat="1" applyFont="1" applyFill="1" applyBorder="1" applyAlignment="1" applyProtection="1">
      <alignment horizontal="centerContinuous"/>
    </xf>
    <xf numFmtId="3" fontId="3" fillId="2" borderId="3" xfId="0" applyNumberFormat="1"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3" fontId="3" fillId="0" borderId="7" xfId="0" applyNumberFormat="1" applyFont="1" applyFill="1" applyBorder="1" applyAlignment="1" applyProtection="1">
      <alignment horizontal="center" vertical="center"/>
    </xf>
    <xf numFmtId="1" fontId="5" fillId="2" borderId="13" xfId="0" applyNumberFormat="1" applyFont="1" applyFill="1" applyBorder="1" applyAlignment="1" applyProtection="1">
      <alignment horizontal="center"/>
    </xf>
    <xf numFmtId="3" fontId="10" fillId="2" borderId="0" xfId="0" applyNumberFormat="1" applyFont="1" applyFill="1" applyBorder="1" applyAlignment="1" applyProtection="1">
      <alignment horizontal="center" vertical="center" wrapText="1"/>
    </xf>
    <xf numFmtId="3" fontId="10" fillId="2" borderId="13" xfId="0" applyNumberFormat="1" applyFont="1" applyFill="1" applyBorder="1" applyProtection="1"/>
    <xf numFmtId="3" fontId="7" fillId="2" borderId="0" xfId="0" applyNumberFormat="1" applyFont="1" applyFill="1" applyBorder="1" applyAlignment="1" applyProtection="1">
      <alignment horizontal="right" vertical="center"/>
    </xf>
    <xf numFmtId="3" fontId="8" fillId="2" borderId="0" xfId="0" applyNumberFormat="1" applyFont="1" applyFill="1" applyBorder="1" applyAlignment="1" applyProtection="1">
      <alignment horizontal="left" vertical="center" indent="1"/>
    </xf>
    <xf numFmtId="3" fontId="8" fillId="2" borderId="14" xfId="0" applyNumberFormat="1" applyFont="1" applyFill="1" applyBorder="1" applyAlignment="1" applyProtection="1">
      <alignment horizontal="left" vertical="center" indent="1"/>
    </xf>
    <xf numFmtId="3" fontId="11" fillId="2" borderId="15" xfId="0" applyNumberFormat="1" applyFont="1" applyFill="1" applyBorder="1" applyAlignment="1" applyProtection="1">
      <alignment horizontal="center" vertical="center"/>
    </xf>
    <xf numFmtId="3" fontId="11" fillId="2" borderId="16" xfId="0" applyNumberFormat="1" applyFont="1" applyFill="1" applyBorder="1" applyAlignment="1" applyProtection="1">
      <alignment horizontal="center" vertical="center"/>
    </xf>
    <xf numFmtId="3" fontId="11" fillId="2" borderId="17" xfId="0" applyNumberFormat="1" applyFont="1" applyFill="1" applyBorder="1" applyAlignment="1" applyProtection="1">
      <alignment horizontal="center" vertic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1" fontId="1" fillId="2" borderId="13" xfId="0" applyNumberFormat="1" applyFont="1" applyFill="1" applyBorder="1" applyAlignment="1" applyProtection="1">
      <alignment horizontal="center"/>
    </xf>
    <xf numFmtId="3" fontId="4" fillId="2" borderId="13" xfId="0" applyNumberFormat="1" applyFont="1" applyFill="1" applyBorder="1" applyProtection="1"/>
    <xf numFmtId="3" fontId="7" fillId="2" borderId="0" xfId="0" applyNumberFormat="1" applyFont="1" applyFill="1" applyBorder="1" applyAlignment="1" applyProtection="1">
      <alignment horizontal="left" vertical="center" indent="5"/>
    </xf>
    <xf numFmtId="3" fontId="8" fillId="2" borderId="0" xfId="0" applyNumberFormat="1" applyFont="1" applyFill="1" applyBorder="1" applyAlignment="1" applyProtection="1">
      <alignment horizontal="left" vertical="center"/>
    </xf>
    <xf numFmtId="3" fontId="8" fillId="2" borderId="14" xfId="0" applyNumberFormat="1" applyFont="1" applyFill="1" applyBorder="1" applyAlignment="1" applyProtection="1">
      <alignment horizontal="left" vertical="center"/>
    </xf>
    <xf numFmtId="3" fontId="11" fillId="2" borderId="20" xfId="0" applyNumberFormat="1" applyFont="1" applyFill="1" applyBorder="1" applyAlignment="1" applyProtection="1">
      <alignment horizontal="center" vertical="center"/>
    </xf>
    <xf numFmtId="3" fontId="11" fillId="2" borderId="21" xfId="0" applyNumberFormat="1" applyFont="1" applyFill="1" applyBorder="1" applyAlignment="1" applyProtection="1">
      <alignment horizontal="center" vertical="center"/>
    </xf>
    <xf numFmtId="3" fontId="11" fillId="2" borderId="22" xfId="0" applyNumberFormat="1" applyFont="1" applyFill="1" applyBorder="1" applyAlignment="1" applyProtection="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3" fontId="1" fillId="2" borderId="23" xfId="0" applyNumberFormat="1" applyFont="1" applyFill="1" applyBorder="1" applyAlignment="1" applyProtection="1">
      <alignment horizontal="center"/>
    </xf>
    <xf numFmtId="3" fontId="6" fillId="2" borderId="24" xfId="0" applyNumberFormat="1" applyFont="1" applyFill="1" applyBorder="1" applyAlignment="1" applyProtection="1">
      <alignment horizontal="centerContinuous"/>
    </xf>
    <xf numFmtId="3" fontId="6" fillId="2" borderId="25" xfId="0" applyNumberFormat="1" applyFont="1" applyFill="1" applyBorder="1" applyAlignment="1" applyProtection="1">
      <alignment horizontal="centerContinuous"/>
    </xf>
    <xf numFmtId="3" fontId="6" fillId="2" borderId="26" xfId="0" applyNumberFormat="1" applyFont="1" applyFill="1" applyBorder="1" applyAlignment="1" applyProtection="1">
      <alignment horizontal="centerContinuous"/>
    </xf>
    <xf numFmtId="3" fontId="3" fillId="2" borderId="13" xfId="0" applyNumberFormat="1" applyFont="1" applyFill="1" applyBorder="1" applyAlignment="1" applyProtection="1">
      <alignment horizontal="center" vertical="center"/>
    </xf>
    <xf numFmtId="3" fontId="3" fillId="2" borderId="0" xfId="0" applyNumberFormat="1"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3" fontId="3" fillId="2" borderId="28" xfId="0" applyNumberFormat="1" applyFont="1" applyFill="1" applyBorder="1" applyAlignment="1" applyProtection="1">
      <alignment horizontal="center" vertical="center"/>
    </xf>
    <xf numFmtId="0" fontId="3" fillId="2" borderId="0" xfId="0" applyFont="1" applyFill="1" applyAlignment="1" applyProtection="1">
      <alignment horizontal="centerContinuous" vertical="center"/>
    </xf>
    <xf numFmtId="3" fontId="3" fillId="0" borderId="28" xfId="0" applyNumberFormat="1" applyFont="1" applyFill="1" applyBorder="1" applyAlignment="1" applyProtection="1">
      <alignment horizontal="center" vertical="center"/>
    </xf>
    <xf numFmtId="3" fontId="10" fillId="2" borderId="1" xfId="0" applyNumberFormat="1" applyFont="1" applyFill="1" applyBorder="1" applyAlignment="1" applyProtection="1">
      <alignment horizontal="center" vertical="center" wrapText="1"/>
    </xf>
    <xf numFmtId="3" fontId="4" fillId="2" borderId="29" xfId="0" applyNumberFormat="1" applyFont="1" applyFill="1" applyBorder="1" applyProtection="1"/>
    <xf numFmtId="3" fontId="7" fillId="2" borderId="1" xfId="0" applyNumberFormat="1" applyFont="1" applyFill="1" applyBorder="1" applyAlignment="1" applyProtection="1">
      <alignment horizontal="right" vertical="center"/>
    </xf>
    <xf numFmtId="3" fontId="8" fillId="2" borderId="1" xfId="0" applyNumberFormat="1" applyFont="1" applyFill="1" applyBorder="1" applyAlignment="1" applyProtection="1">
      <alignment horizontal="left" vertical="center" indent="1"/>
    </xf>
    <xf numFmtId="3" fontId="8" fillId="2" borderId="30" xfId="0" applyNumberFormat="1" applyFont="1" applyFill="1" applyBorder="1" applyAlignment="1" applyProtection="1">
      <alignment horizontal="left" vertical="center" indent="1"/>
    </xf>
    <xf numFmtId="3" fontId="11" fillId="2" borderId="29" xfId="0" applyNumberFormat="1" applyFont="1" applyFill="1" applyBorder="1" applyAlignment="1" applyProtection="1">
      <alignment horizontal="center" vertical="center"/>
    </xf>
    <xf numFmtId="3" fontId="11" fillId="2" borderId="31" xfId="0" applyNumberFormat="1" applyFont="1" applyFill="1" applyBorder="1" applyAlignment="1" applyProtection="1">
      <alignment horizontal="center" vertical="center"/>
    </xf>
    <xf numFmtId="3" fontId="11" fillId="2" borderId="32" xfId="0" applyNumberFormat="1" applyFont="1" applyFill="1" applyBorder="1" applyAlignment="1" applyProtection="1">
      <alignment horizontal="center" vertical="center"/>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3" fontId="7" fillId="2" borderId="1" xfId="0" applyNumberFormat="1" applyFont="1" applyFill="1" applyBorder="1" applyAlignment="1" applyProtection="1">
      <alignment horizontal="left" vertical="center" indent="5"/>
    </xf>
    <xf numFmtId="3" fontId="8" fillId="2" borderId="1" xfId="0" applyNumberFormat="1" applyFont="1" applyFill="1" applyBorder="1" applyAlignment="1" applyProtection="1">
      <alignment horizontal="left" vertical="center"/>
    </xf>
    <xf numFmtId="3" fontId="8" fillId="2" borderId="30" xfId="0" applyNumberFormat="1" applyFont="1" applyFill="1" applyBorder="1" applyAlignment="1" applyProtection="1">
      <alignment horizontal="left" vertical="center"/>
    </xf>
    <xf numFmtId="3" fontId="11" fillId="2" borderId="35" xfId="0" applyNumberFormat="1" applyFont="1" applyFill="1" applyBorder="1" applyAlignment="1" applyProtection="1">
      <alignment horizontal="center" vertical="center"/>
    </xf>
    <xf numFmtId="3" fontId="11" fillId="2" borderId="36" xfId="0" applyNumberFormat="1" applyFont="1" applyFill="1" applyBorder="1" applyAlignment="1" applyProtection="1">
      <alignment horizontal="center" vertical="center"/>
    </xf>
    <xf numFmtId="3" fontId="11" fillId="2" borderId="28" xfId="0" applyNumberFormat="1" applyFont="1" applyFill="1" applyBorder="1" applyAlignment="1" applyProtection="1">
      <alignment horizontal="center" vertical="center"/>
    </xf>
    <xf numFmtId="3" fontId="4" fillId="2" borderId="33" xfId="0" applyNumberFormat="1" applyFont="1" applyFill="1" applyBorder="1" applyProtection="1"/>
    <xf numFmtId="3" fontId="4" fillId="2" borderId="37" xfId="0" applyNumberFormat="1" applyFont="1" applyFill="1" applyBorder="1" applyAlignment="1" applyProtection="1">
      <alignment horizontal="center"/>
    </xf>
    <xf numFmtId="3" fontId="4" fillId="2" borderId="0" xfId="0" applyNumberFormat="1" applyFont="1" applyFill="1" applyBorder="1" applyAlignment="1" applyProtection="1">
      <alignment horizontal="center"/>
    </xf>
    <xf numFmtId="3" fontId="5" fillId="2" borderId="38" xfId="0" applyNumberFormat="1" applyFont="1" applyFill="1" applyBorder="1" applyAlignment="1" applyProtection="1">
      <alignment horizontal="center"/>
    </xf>
    <xf numFmtId="3" fontId="5" fillId="2" borderId="25" xfId="0" applyNumberFormat="1" applyFont="1" applyFill="1" applyBorder="1" applyAlignment="1" applyProtection="1">
      <alignment horizontal="center"/>
    </xf>
    <xf numFmtId="3" fontId="5" fillId="2" borderId="26" xfId="0" applyNumberFormat="1" applyFont="1" applyFill="1" applyBorder="1" applyAlignment="1" applyProtection="1">
      <alignment horizontal="center"/>
    </xf>
    <xf numFmtId="3" fontId="14" fillId="2" borderId="29" xfId="0" applyNumberFormat="1" applyFont="1" applyFill="1" applyBorder="1" applyAlignment="1" applyProtection="1">
      <alignment horizontal="left" vertical="center"/>
    </xf>
    <xf numFmtId="3" fontId="4" fillId="2" borderId="1" xfId="0" applyNumberFormat="1" applyFont="1" applyFill="1" applyBorder="1" applyAlignment="1" applyProtection="1">
      <alignment vertical="center"/>
    </xf>
    <xf numFmtId="3" fontId="3" fillId="2" borderId="30" xfId="0" applyNumberFormat="1" applyFont="1" applyFill="1" applyBorder="1" applyAlignment="1" applyProtection="1">
      <alignment vertical="center"/>
    </xf>
    <xf numFmtId="3" fontId="3" fillId="2" borderId="0" xfId="0" applyNumberFormat="1" applyFont="1" applyFill="1" applyAlignment="1" applyProtection="1">
      <alignment vertical="center"/>
    </xf>
    <xf numFmtId="3" fontId="3" fillId="2" borderId="1" xfId="0" applyNumberFormat="1" applyFont="1" applyFill="1" applyBorder="1" applyAlignment="1" applyProtection="1">
      <alignment vertical="center"/>
    </xf>
    <xf numFmtId="3" fontId="1" fillId="2" borderId="30" xfId="0" applyNumberFormat="1" applyFont="1" applyFill="1" applyBorder="1" applyAlignment="1" applyProtection="1">
      <alignment vertical="center"/>
    </xf>
    <xf numFmtId="3" fontId="15" fillId="2" borderId="0" xfId="0" applyNumberFormat="1" applyFont="1" applyFill="1" applyProtection="1"/>
    <xf numFmtId="3" fontId="4" fillId="2" borderId="0" xfId="0" applyNumberFormat="1" applyFont="1" applyFill="1" applyBorder="1" applyAlignment="1" applyProtection="1">
      <alignment vertical="center"/>
    </xf>
    <xf numFmtId="3" fontId="3" fillId="2" borderId="0" xfId="0" applyNumberFormat="1" applyFont="1" applyFill="1" applyBorder="1" applyAlignment="1" applyProtection="1">
      <alignment vertical="center"/>
    </xf>
    <xf numFmtId="3" fontId="1" fillId="0" borderId="14" xfId="0" applyNumberFormat="1" applyFont="1" applyFill="1" applyBorder="1" applyAlignment="1" applyProtection="1">
      <alignment vertical="center"/>
    </xf>
    <xf numFmtId="1" fontId="3" fillId="2" borderId="18" xfId="0" applyNumberFormat="1" applyFont="1" applyFill="1" applyBorder="1" applyAlignment="1" applyProtection="1">
      <alignment horizontal="center" vertical="center"/>
    </xf>
    <xf numFmtId="3" fontId="3" fillId="2" borderId="19" xfId="0" applyNumberFormat="1" applyFont="1" applyFill="1" applyBorder="1" applyAlignment="1" applyProtection="1">
      <alignment horizontal="center" vertical="center" wrapText="1"/>
    </xf>
    <xf numFmtId="3" fontId="16" fillId="2" borderId="5" xfId="0" applyNumberFormat="1" applyFont="1" applyFill="1" applyBorder="1" applyAlignment="1" applyProtection="1">
      <alignment horizontal="center" vertical="center"/>
    </xf>
    <xf numFmtId="3" fontId="16" fillId="2" borderId="10" xfId="0" applyNumberFormat="1" applyFont="1" applyFill="1" applyBorder="1" applyAlignment="1" applyProtection="1">
      <alignment horizontal="center" vertical="center"/>
    </xf>
    <xf numFmtId="3" fontId="16" fillId="2" borderId="11" xfId="0" applyNumberFormat="1" applyFont="1" applyFill="1" applyBorder="1" applyAlignment="1" applyProtection="1">
      <alignment horizontal="center" vertical="center"/>
    </xf>
    <xf numFmtId="3" fontId="15" fillId="2" borderId="5" xfId="0" applyNumberFormat="1" applyFont="1" applyFill="1" applyBorder="1" applyAlignment="1" applyProtection="1">
      <alignment horizontal="center" vertical="center" wrapText="1"/>
    </xf>
    <xf numFmtId="3" fontId="15" fillId="2" borderId="10" xfId="0" applyNumberFormat="1" applyFont="1" applyFill="1" applyBorder="1" applyAlignment="1" applyProtection="1">
      <alignment horizontal="center" vertical="center" wrapText="1"/>
    </xf>
    <xf numFmtId="3" fontId="15" fillId="2" borderId="11" xfId="0" applyNumberFormat="1" applyFont="1" applyFill="1" applyBorder="1" applyAlignment="1" applyProtection="1">
      <alignment horizontal="center" vertical="center" wrapText="1"/>
    </xf>
    <xf numFmtId="3" fontId="10" fillId="2" borderId="5" xfId="0" applyNumberFormat="1" applyFont="1" applyFill="1" applyBorder="1" applyAlignment="1" applyProtection="1">
      <alignment horizontal="center" vertical="center"/>
    </xf>
    <xf numFmtId="3" fontId="10" fillId="2" borderId="10" xfId="0" applyNumberFormat="1" applyFont="1" applyFill="1" applyBorder="1" applyAlignment="1" applyProtection="1">
      <alignment horizontal="center" vertical="center"/>
    </xf>
    <xf numFmtId="3" fontId="10" fillId="2" borderId="11" xfId="0" applyNumberFormat="1" applyFont="1" applyFill="1" applyBorder="1" applyAlignment="1" applyProtection="1">
      <alignment horizontal="center" vertical="center"/>
    </xf>
    <xf numFmtId="3" fontId="3" fillId="2" borderId="5" xfId="0" applyNumberFormat="1" applyFont="1" applyFill="1" applyBorder="1" applyAlignment="1" applyProtection="1">
      <alignment horizontal="center" vertical="center" wrapText="1"/>
    </xf>
    <xf numFmtId="3" fontId="3" fillId="2" borderId="11" xfId="0" applyNumberFormat="1" applyFont="1" applyFill="1" applyBorder="1" applyAlignment="1" applyProtection="1">
      <alignment horizontal="center" vertical="center" wrapText="1"/>
    </xf>
    <xf numFmtId="0" fontId="12" fillId="0" borderId="39" xfId="0" applyFont="1" applyBorder="1" applyAlignment="1">
      <alignment horizontal="center" vertical="center" wrapText="1"/>
    </xf>
    <xf numFmtId="0" fontId="12" fillId="0" borderId="32" xfId="0" applyFont="1" applyBorder="1" applyAlignment="1">
      <alignment horizontal="center" vertical="center" wrapText="1"/>
    </xf>
    <xf numFmtId="1" fontId="3" fillId="2" borderId="12" xfId="0" applyNumberFormat="1" applyFont="1" applyFill="1" applyBorder="1" applyAlignment="1" applyProtection="1">
      <alignment horizontal="center" vertical="center" wrapText="1"/>
    </xf>
    <xf numFmtId="3" fontId="3" fillId="2" borderId="7" xfId="0" applyNumberFormat="1" applyFont="1" applyFill="1" applyBorder="1" applyAlignment="1" applyProtection="1">
      <alignment horizontal="center" vertical="center" wrapText="1"/>
    </xf>
    <xf numFmtId="3" fontId="16" fillId="2" borderId="6" xfId="0" applyNumberFormat="1" applyFont="1" applyFill="1" applyBorder="1" applyAlignment="1" applyProtection="1">
      <alignment horizontal="centerContinuous" vertical="center"/>
    </xf>
    <xf numFmtId="3" fontId="4" fillId="2" borderId="8" xfId="0" applyNumberFormat="1" applyFont="1" applyFill="1" applyBorder="1" applyAlignment="1" applyProtection="1">
      <alignment horizontal="centerContinuous"/>
    </xf>
    <xf numFmtId="3" fontId="4" fillId="2" borderId="7" xfId="0" applyNumberFormat="1" applyFont="1" applyFill="1" applyBorder="1" applyAlignment="1" applyProtection="1">
      <alignment horizontal="centerContinuous"/>
    </xf>
    <xf numFmtId="3" fontId="16" fillId="2" borderId="12" xfId="0" applyNumberFormat="1" applyFont="1" applyFill="1" applyBorder="1" applyAlignment="1" applyProtection="1">
      <alignment horizontal="centerContinuous" vertical="center" wrapText="1"/>
    </xf>
    <xf numFmtId="3" fontId="16" fillId="2" borderId="5" xfId="0" applyNumberFormat="1" applyFont="1" applyFill="1" applyBorder="1" applyAlignment="1" applyProtection="1">
      <alignment horizontal="center" vertical="center" wrapText="1"/>
    </xf>
    <xf numFmtId="3" fontId="16" fillId="2" borderId="10" xfId="0" applyNumberFormat="1" applyFont="1" applyFill="1" applyBorder="1" applyAlignment="1" applyProtection="1">
      <alignment horizontal="center" vertical="center" wrapText="1"/>
    </xf>
    <xf numFmtId="3" fontId="16" fillId="2" borderId="11" xfId="0" applyNumberFormat="1" applyFont="1" applyFill="1" applyBorder="1" applyAlignment="1" applyProtection="1">
      <alignment horizontal="center" vertical="center" wrapText="1"/>
    </xf>
    <xf numFmtId="3" fontId="4" fillId="2" borderId="23" xfId="0" applyNumberFormat="1" applyFont="1" applyFill="1" applyBorder="1" applyAlignment="1" applyProtection="1">
      <alignment horizontal="center"/>
    </xf>
    <xf numFmtId="3" fontId="4" fillId="2" borderId="33" xfId="0" applyNumberFormat="1" applyFont="1" applyFill="1" applyBorder="1" applyAlignment="1" applyProtection="1">
      <alignment horizontal="center"/>
    </xf>
    <xf numFmtId="3" fontId="4" fillId="2" borderId="14" xfId="0" applyNumberFormat="1" applyFont="1" applyFill="1" applyBorder="1" applyAlignment="1" applyProtection="1">
      <alignment horizontal="center"/>
    </xf>
    <xf numFmtId="0" fontId="16" fillId="2" borderId="9" xfId="0" applyFont="1" applyFill="1" applyBorder="1" applyAlignment="1" applyProtection="1">
      <alignment horizontal="center" vertical="center"/>
    </xf>
    <xf numFmtId="0" fontId="16" fillId="2" borderId="5" xfId="0" applyFont="1" applyFill="1" applyBorder="1" applyAlignment="1" applyProtection="1">
      <alignment horizontal="centerContinuous" vertical="center"/>
    </xf>
    <xf numFmtId="0" fontId="15" fillId="2" borderId="10" xfId="0" applyFont="1" applyFill="1" applyBorder="1" applyAlignment="1" applyProtection="1">
      <alignment horizontal="centerContinuous"/>
    </xf>
    <xf numFmtId="3" fontId="15" fillId="2" borderId="11" xfId="0" applyNumberFormat="1" applyFont="1" applyFill="1" applyBorder="1" applyAlignment="1" applyProtection="1">
      <alignment horizontal="centerContinuous"/>
    </xf>
    <xf numFmtId="0" fontId="15" fillId="2" borderId="40" xfId="0" applyFont="1" applyFill="1" applyBorder="1" applyAlignment="1" applyProtection="1">
      <alignment horizontal="center" vertical="center" wrapText="1"/>
    </xf>
    <xf numFmtId="0" fontId="18" fillId="2" borderId="41" xfId="0" applyFont="1" applyFill="1" applyBorder="1" applyAlignment="1" applyProtection="1">
      <alignment horizontal="centerContinuous" vertical="center"/>
    </xf>
    <xf numFmtId="0" fontId="18" fillId="2" borderId="42" xfId="0" applyFont="1" applyFill="1" applyBorder="1" applyAlignment="1" applyProtection="1">
      <alignment horizontal="center" vertical="center"/>
    </xf>
    <xf numFmtId="0" fontId="18" fillId="2" borderId="10" xfId="0" applyFont="1" applyFill="1" applyBorder="1" applyAlignment="1" applyProtection="1">
      <alignment horizontal="center" vertical="center"/>
    </xf>
    <xf numFmtId="0" fontId="18" fillId="2" borderId="43" xfId="0" applyFont="1" applyFill="1" applyBorder="1" applyAlignment="1" applyProtection="1">
      <alignment horizontal="center" vertical="center"/>
    </xf>
    <xf numFmtId="0" fontId="15" fillId="2" borderId="44"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xf>
    <xf numFmtId="0" fontId="18" fillId="2" borderId="12" xfId="0" applyFont="1" applyFill="1" applyBorder="1" applyAlignment="1" applyProtection="1">
      <alignment horizontal="centerContinuous" vertical="center"/>
    </xf>
    <xf numFmtId="0" fontId="18" fillId="2" borderId="8" xfId="0" applyFont="1" applyFill="1" applyBorder="1" applyAlignment="1" applyProtection="1">
      <alignment horizontal="centerContinuous" vertical="center"/>
    </xf>
    <xf numFmtId="0" fontId="18" fillId="2" borderId="8" xfId="0" applyFont="1" applyFill="1" applyBorder="1" applyAlignment="1" applyProtection="1">
      <alignment horizontal="centerContinuous"/>
    </xf>
    <xf numFmtId="3" fontId="18" fillId="0" borderId="42" xfId="0" applyNumberFormat="1" applyFont="1" applyFill="1" applyBorder="1" applyAlignment="1" applyProtection="1">
      <alignment horizontal="centerContinuous"/>
    </xf>
    <xf numFmtId="0" fontId="18" fillId="2" borderId="9" xfId="0" applyFont="1" applyFill="1" applyBorder="1" applyAlignment="1" applyProtection="1">
      <alignment horizontal="center" vertical="center" wrapText="1"/>
    </xf>
    <xf numFmtId="1" fontId="3" fillId="2" borderId="33" xfId="0" applyNumberFormat="1" applyFont="1" applyFill="1" applyBorder="1" applyAlignment="1" applyProtection="1">
      <alignment horizontal="center" vertical="center"/>
    </xf>
    <xf numFmtId="3" fontId="3" fillId="2" borderId="34" xfId="0" applyNumberFormat="1" applyFont="1" applyFill="1" applyBorder="1" applyAlignment="1" applyProtection="1">
      <alignment horizontal="center" vertical="center" wrapText="1"/>
    </xf>
    <xf numFmtId="3" fontId="15" fillId="2" borderId="45" xfId="0" applyNumberFormat="1" applyFont="1" applyFill="1" applyBorder="1" applyAlignment="1" applyProtection="1">
      <alignment horizontal="center" vertical="center"/>
    </xf>
    <xf numFmtId="3" fontId="15" fillId="2" borderId="46" xfId="0" applyNumberFormat="1" applyFont="1" applyFill="1" applyBorder="1" applyAlignment="1" applyProtection="1">
      <alignment horizontal="center" vertical="center"/>
    </xf>
    <xf numFmtId="3" fontId="15" fillId="2" borderId="17" xfId="0" applyNumberFormat="1" applyFont="1" applyFill="1" applyBorder="1" applyAlignment="1" applyProtection="1">
      <alignment horizontal="center" vertical="center"/>
    </xf>
    <xf numFmtId="3" fontId="15" fillId="2" borderId="33" xfId="0" applyNumberFormat="1" applyFont="1" applyFill="1" applyBorder="1" applyAlignment="1" applyProtection="1">
      <alignment horizontal="center" vertical="center"/>
    </xf>
    <xf numFmtId="3" fontId="15" fillId="2" borderId="34" xfId="0" applyNumberFormat="1" applyFont="1" applyFill="1" applyBorder="1" applyAlignment="1" applyProtection="1">
      <alignment horizontal="center" vertical="center"/>
    </xf>
    <xf numFmtId="1" fontId="3" fillId="2" borderId="27" xfId="0" applyNumberFormat="1" applyFont="1" applyFill="1" applyBorder="1" applyAlignment="1" applyProtection="1">
      <alignment horizontal="center" vertical="center" wrapText="1"/>
    </xf>
    <xf numFmtId="3" fontId="3" fillId="2" borderId="28" xfId="0" applyNumberFormat="1" applyFont="1" applyFill="1" applyBorder="1" applyAlignment="1" applyProtection="1">
      <alignment horizontal="center" vertical="center" wrapText="1"/>
    </xf>
    <xf numFmtId="3" fontId="15" fillId="2" borderId="35" xfId="0" applyNumberFormat="1" applyFont="1" applyFill="1" applyBorder="1" applyAlignment="1" applyProtection="1">
      <alignment horizontal="center" vertical="center"/>
    </xf>
    <xf numFmtId="3" fontId="15" fillId="2" borderId="36" xfId="0" applyNumberFormat="1" applyFont="1" applyFill="1" applyBorder="1" applyAlignment="1" applyProtection="1">
      <alignment horizontal="center" vertical="center"/>
    </xf>
    <xf numFmtId="3" fontId="15" fillId="2" borderId="28" xfId="0" applyNumberFormat="1" applyFont="1" applyFill="1" applyBorder="1" applyAlignment="1" applyProtection="1">
      <alignment horizontal="center" vertical="center"/>
    </xf>
    <xf numFmtId="3" fontId="15" fillId="2" borderId="27" xfId="0" applyNumberFormat="1" applyFont="1" applyFill="1" applyBorder="1" applyAlignment="1" applyProtection="1">
      <alignment horizontal="center" vertical="center"/>
    </xf>
    <xf numFmtId="3" fontId="4" fillId="2" borderId="47" xfId="0" applyNumberFormat="1" applyFont="1" applyFill="1" applyBorder="1" applyProtection="1"/>
    <xf numFmtId="3" fontId="4" fillId="2" borderId="39" xfId="0" applyNumberFormat="1" applyFont="1" applyFill="1" applyBorder="1" applyProtection="1"/>
    <xf numFmtId="3" fontId="4" fillId="2" borderId="31" xfId="0" applyNumberFormat="1" applyFont="1" applyFill="1" applyBorder="1" applyAlignment="1" applyProtection="1">
      <alignment horizontal="center"/>
    </xf>
    <xf numFmtId="3" fontId="4" fillId="2" borderId="30" xfId="0" applyNumberFormat="1" applyFont="1" applyFill="1" applyBorder="1" applyAlignment="1" applyProtection="1">
      <alignment horizontal="center"/>
    </xf>
    <xf numFmtId="0" fontId="15" fillId="2" borderId="48" xfId="0" applyFont="1" applyFill="1" applyBorder="1" applyAlignment="1" applyProtection="1">
      <alignment horizontal="centerContinuous" vertical="center"/>
    </xf>
    <xf numFmtId="0" fontId="15" fillId="2" borderId="27" xfId="0" applyFont="1" applyFill="1" applyBorder="1" applyAlignment="1" applyProtection="1">
      <alignment horizontal="center" vertical="center" wrapText="1"/>
    </xf>
    <xf numFmtId="0" fontId="15" fillId="2" borderId="36" xfId="0" applyFont="1" applyFill="1" applyBorder="1" applyAlignment="1" applyProtection="1">
      <alignment horizontal="center" vertical="center" wrapText="1"/>
    </xf>
    <xf numFmtId="0" fontId="15" fillId="2" borderId="28"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8" fillId="2" borderId="50" xfId="0" applyFont="1" applyFill="1" applyBorder="1" applyAlignment="1" applyProtection="1">
      <alignment horizontal="centerContinuous" vertical="center"/>
    </xf>
    <xf numFmtId="0" fontId="18" fillId="2" borderId="21" xfId="0" applyFont="1" applyFill="1" applyBorder="1" applyAlignment="1" applyProtection="1">
      <alignment horizontal="center" vertical="center" wrapText="1"/>
    </xf>
    <xf numFmtId="0" fontId="18" fillId="2" borderId="22"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xf>
    <xf numFmtId="0" fontId="18" fillId="2" borderId="45" xfId="0" applyFont="1" applyFill="1" applyBorder="1" applyAlignment="1" applyProtection="1">
      <alignment horizontal="center" vertical="center" wrapText="1"/>
    </xf>
    <xf numFmtId="0" fontId="18" fillId="2" borderId="46" xfId="0" applyFont="1" applyFill="1" applyBorder="1" applyAlignment="1" applyProtection="1">
      <alignment horizontal="center" vertical="center" wrapText="1"/>
    </xf>
    <xf numFmtId="0" fontId="18" fillId="0" borderId="52" xfId="0" applyFont="1" applyFill="1" applyBorder="1" applyAlignment="1" applyProtection="1">
      <alignment horizontal="center" vertical="center" wrapText="1"/>
    </xf>
    <xf numFmtId="0" fontId="18" fillId="2" borderId="48" xfId="0" applyFont="1" applyFill="1" applyBorder="1" applyAlignment="1" applyProtection="1">
      <alignment horizontal="center" vertical="center" wrapText="1"/>
    </xf>
    <xf numFmtId="1" fontId="3" fillId="2" borderId="53" xfId="0" applyNumberFormat="1" applyFont="1" applyFill="1" applyBorder="1" applyAlignment="1" applyProtection="1">
      <alignment horizontal="center" vertical="center"/>
    </xf>
    <xf numFmtId="3" fontId="3" fillId="2" borderId="54" xfId="0" applyNumberFormat="1" applyFont="1" applyFill="1" applyBorder="1" applyAlignment="1" applyProtection="1">
      <alignment horizontal="center" vertical="center" wrapText="1"/>
    </xf>
    <xf numFmtId="3" fontId="15" fillId="2" borderId="54" xfId="0" applyNumberFormat="1" applyFont="1" applyFill="1" applyBorder="1" applyAlignment="1" applyProtection="1">
      <alignment horizontal="center" vertical="center"/>
    </xf>
    <xf numFmtId="3" fontId="15" fillId="2" borderId="55" xfId="0" applyNumberFormat="1" applyFont="1" applyFill="1" applyBorder="1" applyAlignment="1" applyProtection="1">
      <alignment horizontal="center" vertical="center"/>
    </xf>
    <xf numFmtId="3" fontId="15" fillId="2" borderId="53" xfId="0" applyNumberFormat="1" applyFont="1" applyFill="1" applyBorder="1" applyAlignment="1" applyProtection="1">
      <alignment horizontal="center" vertical="center"/>
    </xf>
    <xf numFmtId="3" fontId="1" fillId="2" borderId="0" xfId="0" applyNumberFormat="1" applyFont="1" applyFill="1" applyAlignment="1" applyProtection="1">
      <alignment vertical="center"/>
    </xf>
    <xf numFmtId="1" fontId="3" fillId="2" borderId="53" xfId="0" applyNumberFormat="1" applyFont="1" applyFill="1" applyBorder="1" applyAlignment="1" applyProtection="1">
      <alignment horizontal="center" vertical="center" wrapText="1"/>
    </xf>
    <xf numFmtId="3" fontId="15" fillId="2" borderId="56" xfId="0" applyNumberFormat="1" applyFont="1" applyFill="1" applyBorder="1" applyAlignment="1" applyProtection="1">
      <alignment horizontal="center" vertical="center"/>
    </xf>
    <xf numFmtId="3" fontId="15" fillId="2" borderId="57" xfId="0" applyNumberFormat="1" applyFont="1" applyFill="1" applyBorder="1" applyAlignment="1" applyProtection="1">
      <alignment horizontal="center" vertical="center"/>
    </xf>
    <xf numFmtId="3" fontId="1" fillId="2" borderId="23" xfId="0" applyNumberFormat="1" applyFont="1" applyFill="1" applyBorder="1" applyAlignment="1" applyProtection="1">
      <alignment horizontal="center" vertical="center"/>
    </xf>
    <xf numFmtId="3" fontId="1" fillId="2" borderId="58" xfId="0" applyNumberFormat="1" applyFont="1" applyFill="1" applyBorder="1" applyAlignment="1" applyProtection="1">
      <alignment horizontal="left" vertical="center"/>
    </xf>
    <xf numFmtId="3" fontId="1" fillId="2" borderId="59" xfId="0" applyNumberFormat="1" applyFont="1" applyFill="1" applyBorder="1" applyAlignment="1" applyProtection="1">
      <alignment vertical="center"/>
    </xf>
    <xf numFmtId="3" fontId="1" fillId="2" borderId="0" xfId="0" applyNumberFormat="1" applyFont="1" applyFill="1" applyBorder="1" applyAlignment="1" applyProtection="1">
      <alignment vertical="center"/>
    </xf>
    <xf numFmtId="10" fontId="1" fillId="2" borderId="60" xfId="0" applyNumberFormat="1" applyFont="1" applyFill="1" applyBorder="1" applyAlignment="1" applyProtection="1">
      <alignment vertical="center"/>
    </xf>
    <xf numFmtId="3" fontId="1" fillId="2" borderId="34" xfId="0" applyNumberFormat="1" applyFont="1" applyFill="1" applyBorder="1" applyAlignment="1" applyProtection="1">
      <alignment vertical="center"/>
    </xf>
    <xf numFmtId="0" fontId="17" fillId="2" borderId="5" xfId="0" applyFont="1" applyFill="1" applyBorder="1" applyAlignment="1" applyProtection="1">
      <alignment wrapText="1"/>
    </xf>
    <xf numFmtId="3" fontId="18" fillId="2" borderId="12" xfId="0" applyNumberFormat="1" applyFont="1" applyFill="1" applyBorder="1" applyProtection="1"/>
    <xf numFmtId="3" fontId="18" fillId="2" borderId="8" xfId="0" applyNumberFormat="1" applyFont="1" applyFill="1" applyBorder="1" applyProtection="1"/>
    <xf numFmtId="3" fontId="18" fillId="2" borderId="7" xfId="0" applyNumberFormat="1" applyFont="1" applyFill="1" applyBorder="1" applyProtection="1"/>
    <xf numFmtId="3" fontId="18" fillId="3" borderId="61" xfId="0" applyNumberFormat="1" applyFont="1" applyFill="1" applyBorder="1" applyProtection="1"/>
    <xf numFmtId="0" fontId="18" fillId="3" borderId="50" xfId="0" applyFont="1" applyFill="1" applyBorder="1" applyAlignment="1" applyProtection="1">
      <alignment wrapText="1"/>
    </xf>
    <xf numFmtId="3" fontId="18" fillId="3" borderId="60" xfId="0" applyNumberFormat="1" applyFont="1" applyFill="1" applyBorder="1" applyAlignment="1" applyProtection="1">
      <alignment horizontal="right"/>
    </xf>
    <xf numFmtId="3" fontId="18" fillId="3" borderId="62" xfId="0" applyNumberFormat="1" applyFont="1" applyFill="1" applyBorder="1" applyProtection="1"/>
    <xf numFmtId="0" fontId="18" fillId="2" borderId="5" xfId="0" applyFont="1" applyFill="1" applyBorder="1" applyAlignment="1" applyProtection="1">
      <alignment wrapText="1"/>
    </xf>
    <xf numFmtId="3" fontId="18" fillId="2" borderId="12" xfId="0" applyNumberFormat="1" applyFont="1" applyFill="1" applyBorder="1" applyAlignment="1" applyProtection="1">
      <alignment horizontal="right"/>
    </xf>
    <xf numFmtId="3" fontId="18" fillId="2" borderId="8" xfId="0" applyNumberFormat="1" applyFont="1" applyFill="1" applyBorder="1" applyAlignment="1" applyProtection="1">
      <alignment horizontal="right"/>
    </xf>
    <xf numFmtId="3" fontId="18" fillId="0" borderId="42" xfId="0" applyNumberFormat="1" applyFont="1" applyFill="1" applyBorder="1" applyAlignment="1" applyProtection="1">
      <alignment horizontal="right"/>
    </xf>
    <xf numFmtId="3" fontId="18" fillId="2" borderId="47" xfId="0" applyNumberFormat="1" applyFont="1" applyFill="1" applyBorder="1" applyAlignment="1" applyProtection="1">
      <alignment horizontal="right"/>
    </xf>
    <xf numFmtId="1" fontId="18" fillId="2" borderId="53" xfId="0" applyNumberFormat="1" applyFont="1" applyFill="1" applyBorder="1" applyAlignment="1" applyProtection="1">
      <alignment horizontal="center" vertical="center"/>
    </xf>
    <xf numFmtId="3" fontId="19" fillId="2" borderId="56" xfId="0" applyNumberFormat="1" applyFont="1" applyFill="1" applyBorder="1" applyAlignment="1" applyProtection="1">
      <alignment vertical="center" wrapText="1"/>
    </xf>
    <xf numFmtId="3" fontId="15" fillId="2" borderId="63" xfId="0" applyNumberFormat="1" applyFont="1" applyFill="1" applyBorder="1" applyAlignment="1" applyProtection="1">
      <alignment horizontal="right" vertical="center"/>
    </xf>
    <xf numFmtId="3" fontId="4" fillId="2" borderId="0" xfId="0" applyNumberFormat="1" applyFont="1" applyFill="1" applyBorder="1" applyAlignment="1" applyProtection="1">
      <alignment horizontal="right" vertical="center"/>
    </xf>
    <xf numFmtId="3" fontId="15" fillId="2" borderId="56" xfId="0" applyNumberFormat="1" applyFont="1" applyFill="1" applyBorder="1" applyAlignment="1" applyProtection="1">
      <alignment horizontal="right" vertical="center"/>
    </xf>
    <xf numFmtId="3" fontId="15" fillId="2" borderId="57" xfId="0" applyNumberFormat="1" applyFont="1" applyFill="1" applyBorder="1" applyAlignment="1" applyProtection="1">
      <alignment horizontal="right" vertical="center"/>
    </xf>
    <xf numFmtId="164" fontId="5" fillId="2" borderId="56" xfId="0" applyNumberFormat="1" applyFont="1" applyFill="1" applyBorder="1" applyAlignment="1" applyProtection="1">
      <alignment horizontal="center" vertical="center"/>
    </xf>
    <xf numFmtId="3" fontId="7" fillId="2" borderId="57" xfId="0" applyNumberFormat="1" applyFont="1" applyFill="1" applyBorder="1" applyAlignment="1" applyProtection="1">
      <alignment vertical="center" wrapText="1"/>
    </xf>
    <xf numFmtId="3" fontId="20" fillId="2" borderId="64" xfId="0" applyNumberFormat="1" applyFont="1" applyFill="1" applyBorder="1" applyAlignment="1" applyProtection="1">
      <alignment horizontal="right" vertical="center"/>
    </xf>
    <xf numFmtId="3" fontId="20" fillId="2" borderId="63" xfId="0" applyNumberFormat="1" applyFont="1" applyFill="1" applyBorder="1" applyAlignment="1" applyProtection="1">
      <alignment horizontal="right" vertical="center"/>
    </xf>
    <xf numFmtId="3" fontId="20" fillId="2" borderId="65" xfId="0" applyNumberFormat="1" applyFont="1" applyFill="1" applyBorder="1" applyAlignment="1" applyProtection="1">
      <alignment horizontal="right" vertical="center"/>
    </xf>
    <xf numFmtId="3" fontId="20" fillId="2" borderId="56" xfId="0" applyNumberFormat="1" applyFont="1" applyFill="1" applyBorder="1" applyAlignment="1" applyProtection="1">
      <alignment horizontal="right" vertical="center"/>
    </xf>
    <xf numFmtId="3" fontId="20" fillId="2" borderId="57" xfId="0" applyNumberFormat="1" applyFont="1" applyFill="1" applyBorder="1" applyAlignment="1" applyProtection="1">
      <alignment horizontal="right" vertical="center"/>
    </xf>
    <xf numFmtId="3" fontId="20" fillId="2" borderId="18" xfId="0" applyNumberFormat="1" applyFont="1" applyFill="1" applyBorder="1" applyAlignment="1" applyProtection="1">
      <alignment horizontal="right" vertical="center"/>
    </xf>
    <xf numFmtId="3" fontId="20" fillId="2" borderId="19" xfId="0" applyNumberFormat="1" applyFont="1" applyFill="1" applyBorder="1" applyAlignment="1" applyProtection="1">
      <alignment horizontal="right" vertical="center"/>
    </xf>
    <xf numFmtId="3" fontId="1" fillId="2" borderId="46" xfId="0" applyNumberFormat="1" applyFont="1" applyFill="1" applyBorder="1" applyAlignment="1" applyProtection="1">
      <alignment vertical="center"/>
    </xf>
    <xf numFmtId="10" fontId="1" fillId="2" borderId="21" xfId="0" applyNumberFormat="1" applyFont="1" applyFill="1" applyBorder="1" applyAlignment="1" applyProtection="1">
      <alignment vertical="center"/>
    </xf>
    <xf numFmtId="3" fontId="1" fillId="2" borderId="17" xfId="0" applyNumberFormat="1" applyFont="1" applyFill="1" applyBorder="1" applyAlignment="1" applyProtection="1">
      <alignment vertical="center"/>
    </xf>
    <xf numFmtId="0" fontId="17" fillId="2" borderId="24" xfId="0" applyFont="1" applyFill="1" applyBorder="1" applyAlignment="1" applyProtection="1">
      <alignment wrapText="1"/>
    </xf>
    <xf numFmtId="3" fontId="18" fillId="2" borderId="50" xfId="0" applyNumberFormat="1" applyFont="1" applyFill="1" applyBorder="1" applyProtection="1"/>
    <xf numFmtId="3" fontId="18" fillId="2" borderId="21" xfId="0" applyNumberFormat="1" applyFont="1" applyFill="1" applyBorder="1" applyProtection="1"/>
    <xf numFmtId="3" fontId="18" fillId="2" borderId="22" xfId="0" applyNumberFormat="1" applyFont="1" applyFill="1" applyBorder="1" applyProtection="1"/>
    <xf numFmtId="0" fontId="1" fillId="3" borderId="50" xfId="0" applyFont="1" applyFill="1" applyBorder="1" applyAlignment="1" applyProtection="1">
      <alignment wrapText="1"/>
    </xf>
    <xf numFmtId="3" fontId="21" fillId="2" borderId="21" xfId="0" applyNumberFormat="1" applyFont="1" applyFill="1" applyBorder="1" applyAlignment="1" applyProtection="1">
      <alignment horizontal="right" wrapText="1"/>
    </xf>
    <xf numFmtId="0" fontId="1" fillId="2" borderId="24" xfId="0" applyFont="1" applyFill="1" applyBorder="1" applyAlignment="1" applyProtection="1">
      <alignment wrapText="1"/>
    </xf>
    <xf numFmtId="3" fontId="21" fillId="2" borderId="50" xfId="0" applyNumberFormat="1" applyFont="1" applyFill="1" applyBorder="1" applyAlignment="1" applyProtection="1">
      <alignment horizontal="right" wrapText="1"/>
    </xf>
    <xf numFmtId="3" fontId="21" fillId="0" borderId="38" xfId="0" applyNumberFormat="1" applyFont="1" applyFill="1" applyBorder="1" applyAlignment="1" applyProtection="1">
      <alignment horizontal="right" wrapText="1"/>
    </xf>
    <xf numFmtId="3" fontId="18" fillId="2" borderId="66" xfId="0" applyNumberFormat="1" applyFont="1" applyFill="1" applyBorder="1" applyAlignment="1" applyProtection="1">
      <alignment horizontal="right"/>
    </xf>
    <xf numFmtId="1" fontId="18" fillId="2" borderId="13" xfId="0" applyNumberFormat="1" applyFont="1" applyFill="1" applyBorder="1" applyAlignment="1" applyProtection="1">
      <alignment horizontal="center" vertical="center"/>
    </xf>
    <xf numFmtId="3" fontId="7" fillId="2" borderId="13" xfId="0" applyNumberFormat="1" applyFont="1" applyFill="1" applyBorder="1" applyAlignment="1" applyProtection="1">
      <alignment vertical="center" wrapText="1"/>
    </xf>
    <xf numFmtId="3" fontId="15" fillId="2" borderId="0" xfId="0" applyNumberFormat="1" applyFont="1" applyFill="1" applyBorder="1" applyAlignment="1" applyProtection="1">
      <alignment horizontal="right" vertical="center"/>
    </xf>
    <xf numFmtId="3" fontId="15" fillId="2" borderId="14" xfId="0" applyNumberFormat="1" applyFont="1" applyFill="1" applyBorder="1" applyAlignment="1" applyProtection="1">
      <alignment horizontal="right" vertical="center"/>
    </xf>
    <xf numFmtId="3" fontId="15" fillId="2" borderId="13" xfId="0" applyNumberFormat="1" applyFont="1" applyFill="1" applyBorder="1" applyAlignment="1" applyProtection="1">
      <alignment horizontal="right" vertical="center"/>
    </xf>
    <xf numFmtId="3" fontId="20" fillId="2" borderId="53" xfId="0" applyNumberFormat="1" applyFont="1" applyFill="1" applyBorder="1" applyAlignment="1" applyProtection="1">
      <alignment horizontal="right" vertical="center"/>
    </xf>
    <xf numFmtId="3" fontId="20" fillId="2" borderId="55" xfId="0" applyNumberFormat="1" applyFont="1" applyFill="1" applyBorder="1" applyAlignment="1" applyProtection="1">
      <alignment horizontal="right" vertical="center"/>
    </xf>
    <xf numFmtId="3" fontId="4" fillId="2" borderId="23" xfId="0" applyNumberFormat="1" applyFont="1" applyFill="1" applyBorder="1" applyAlignment="1" applyProtection="1">
      <alignment vertical="center"/>
    </xf>
    <xf numFmtId="10" fontId="4" fillId="2" borderId="21" xfId="0" applyNumberFormat="1" applyFont="1" applyFill="1" applyBorder="1" applyAlignment="1" applyProtection="1">
      <alignment vertical="center"/>
    </xf>
    <xf numFmtId="3" fontId="4" fillId="2" borderId="46" xfId="0" applyNumberFormat="1" applyFont="1" applyFill="1" applyBorder="1" applyAlignment="1" applyProtection="1">
      <alignment vertical="center"/>
    </xf>
    <xf numFmtId="3" fontId="4" fillId="2" borderId="17" xfId="0" applyNumberFormat="1" applyFont="1" applyFill="1" applyBorder="1" applyAlignment="1" applyProtection="1">
      <alignment vertical="center"/>
    </xf>
    <xf numFmtId="0" fontId="4" fillId="2" borderId="24" xfId="0" applyFont="1" applyFill="1" applyBorder="1" applyAlignment="1" applyProtection="1">
      <alignment vertical="center" wrapText="1"/>
    </xf>
    <xf numFmtId="3" fontId="21" fillId="2" borderId="50" xfId="0" applyNumberFormat="1" applyFont="1" applyFill="1" applyBorder="1" applyAlignment="1" applyProtection="1">
      <alignment vertical="center"/>
    </xf>
    <xf numFmtId="3" fontId="21" fillId="2" borderId="21" xfId="0" applyNumberFormat="1" applyFont="1" applyFill="1" applyBorder="1" applyAlignment="1" applyProtection="1">
      <alignment vertical="center"/>
    </xf>
    <xf numFmtId="3" fontId="21" fillId="2" borderId="22" xfId="0" applyNumberFormat="1" applyFont="1" applyFill="1" applyBorder="1" applyAlignment="1" applyProtection="1">
      <alignment vertical="center"/>
    </xf>
    <xf numFmtId="0" fontId="1" fillId="3" borderId="50" xfId="0" applyFont="1" applyFill="1" applyBorder="1" applyAlignment="1" applyProtection="1">
      <alignment horizontal="left" wrapText="1" indent="1"/>
    </xf>
    <xf numFmtId="3" fontId="21" fillId="2" borderId="21" xfId="0" applyNumberFormat="1" applyFont="1" applyFill="1" applyBorder="1" applyAlignment="1" applyProtection="1">
      <alignment horizontal="right" vertical="center" wrapText="1"/>
    </xf>
    <xf numFmtId="0" fontId="1" fillId="2" borderId="24" xfId="0" applyFont="1" applyFill="1" applyBorder="1" applyAlignment="1" applyProtection="1">
      <alignment horizontal="left" wrapText="1" indent="1"/>
    </xf>
    <xf numFmtId="3" fontId="21" fillId="2" borderId="50" xfId="0" applyNumberFormat="1" applyFont="1" applyFill="1" applyBorder="1" applyAlignment="1" applyProtection="1">
      <alignment horizontal="right" vertical="center" wrapText="1"/>
    </xf>
    <xf numFmtId="3" fontId="21" fillId="0" borderId="21" xfId="0" applyNumberFormat="1" applyFont="1" applyFill="1" applyBorder="1" applyAlignment="1" applyProtection="1">
      <alignment horizontal="right" vertical="center" wrapText="1"/>
    </xf>
    <xf numFmtId="3" fontId="21" fillId="0" borderId="38" xfId="0" applyNumberFormat="1" applyFont="1" applyFill="1" applyBorder="1" applyAlignment="1" applyProtection="1">
      <alignment horizontal="right" vertical="center" wrapText="1"/>
    </xf>
    <xf numFmtId="1" fontId="18" fillId="2" borderId="5" xfId="0" applyNumberFormat="1" applyFont="1" applyFill="1" applyBorder="1" applyAlignment="1" applyProtection="1">
      <alignment horizontal="center" vertical="center"/>
    </xf>
    <xf numFmtId="3" fontId="10" fillId="2" borderId="5" xfId="0" applyNumberFormat="1" applyFont="1" applyFill="1" applyBorder="1" applyAlignment="1" applyProtection="1">
      <alignment vertical="center" wrapText="1"/>
    </xf>
    <xf numFmtId="3" fontId="15" fillId="2" borderId="12" xfId="0" applyNumberFormat="1" applyFont="1" applyFill="1" applyBorder="1" applyAlignment="1" applyProtection="1">
      <alignment horizontal="right" vertical="center"/>
    </xf>
    <xf numFmtId="3" fontId="15" fillId="2" borderId="8" xfId="0" applyNumberFormat="1" applyFont="1" applyFill="1" applyBorder="1" applyAlignment="1" applyProtection="1">
      <alignment horizontal="right" vertical="center"/>
    </xf>
    <xf numFmtId="3" fontId="15" fillId="2" borderId="7" xfId="0" applyNumberFormat="1" applyFont="1" applyFill="1" applyBorder="1" applyAlignment="1" applyProtection="1">
      <alignment horizontal="right" vertical="center"/>
    </xf>
    <xf numFmtId="3" fontId="15" fillId="2" borderId="6" xfId="0" applyNumberFormat="1" applyFont="1" applyFill="1" applyBorder="1" applyAlignment="1" applyProtection="1">
      <alignment horizontal="right" vertical="center"/>
    </xf>
    <xf numFmtId="3" fontId="15" fillId="2" borderId="42" xfId="0" applyNumberFormat="1" applyFont="1" applyFill="1" applyBorder="1" applyAlignment="1" applyProtection="1">
      <alignment horizontal="right" vertical="center"/>
    </xf>
    <xf numFmtId="164" fontId="7" fillId="2" borderId="12" xfId="0" applyNumberFormat="1" applyFont="1" applyFill="1" applyBorder="1" applyAlignment="1" applyProtection="1">
      <alignment horizontal="center" vertical="center"/>
    </xf>
    <xf numFmtId="3" fontId="10" fillId="2" borderId="7" xfId="0" applyNumberFormat="1" applyFont="1" applyFill="1" applyBorder="1" applyAlignment="1" applyProtection="1">
      <alignment vertical="center" wrapText="1"/>
    </xf>
    <xf numFmtId="3" fontId="20" fillId="2" borderId="6" xfId="0" applyNumberFormat="1" applyFont="1" applyFill="1" applyBorder="1" applyAlignment="1" applyProtection="1">
      <alignment horizontal="right" vertical="center"/>
    </xf>
    <xf numFmtId="3" fontId="20" fillId="2" borderId="8" xfId="0" applyNumberFormat="1" applyFont="1" applyFill="1" applyBorder="1" applyAlignment="1" applyProtection="1">
      <alignment horizontal="right" vertical="center"/>
    </xf>
    <xf numFmtId="3" fontId="20" fillId="2" borderId="42" xfId="0" applyNumberFormat="1" applyFont="1" applyFill="1" applyBorder="1" applyAlignment="1" applyProtection="1">
      <alignment horizontal="right" vertical="center"/>
    </xf>
    <xf numFmtId="3" fontId="20" fillId="2" borderId="12" xfId="0" applyNumberFormat="1" applyFont="1" applyFill="1" applyBorder="1" applyAlignment="1" applyProtection="1">
      <alignment horizontal="right" vertical="center"/>
    </xf>
    <xf numFmtId="3" fontId="20" fillId="2" borderId="7" xfId="0" applyNumberFormat="1" applyFont="1" applyFill="1" applyBorder="1" applyAlignment="1" applyProtection="1">
      <alignment horizontal="right" vertical="center"/>
    </xf>
    <xf numFmtId="3" fontId="20" fillId="2" borderId="41" xfId="0" applyNumberFormat="1" applyFont="1" applyFill="1" applyBorder="1" applyAlignment="1" applyProtection="1">
      <alignment horizontal="right" vertical="center"/>
    </xf>
    <xf numFmtId="3" fontId="20" fillId="2" borderId="67" xfId="0" applyNumberFormat="1" applyFont="1" applyFill="1" applyBorder="1" applyAlignment="1" applyProtection="1">
      <alignment horizontal="right" vertical="center"/>
    </xf>
    <xf numFmtId="0" fontId="4" fillId="2" borderId="24" xfId="0" applyFont="1" applyFill="1" applyBorder="1" applyAlignment="1" applyProtection="1">
      <alignment horizontal="left" vertical="center" wrapText="1"/>
    </xf>
    <xf numFmtId="3" fontId="21" fillId="2" borderId="21" xfId="0" applyNumberFormat="1" applyFont="1" applyFill="1" applyBorder="1" applyAlignment="1" applyProtection="1">
      <alignment horizontal="right"/>
    </xf>
    <xf numFmtId="165" fontId="5" fillId="2" borderId="24" xfId="0" applyNumberFormat="1" applyFont="1" applyFill="1" applyBorder="1" applyAlignment="1" applyProtection="1">
      <alignment horizontal="left" vertical="center" indent="3"/>
    </xf>
    <xf numFmtId="3" fontId="21" fillId="2" borderId="50" xfId="0" applyNumberFormat="1" applyFont="1" applyFill="1" applyBorder="1" applyAlignment="1" applyProtection="1">
      <alignment horizontal="right"/>
    </xf>
    <xf numFmtId="3" fontId="21" fillId="0" borderId="21" xfId="0" applyNumberFormat="1" applyFont="1" applyFill="1" applyBorder="1" applyAlignment="1" applyProtection="1">
      <alignment horizontal="right"/>
    </xf>
    <xf numFmtId="3" fontId="21" fillId="0" borderId="38" xfId="0" applyNumberFormat="1" applyFont="1" applyFill="1" applyBorder="1" applyAlignment="1" applyProtection="1">
      <alignment horizontal="right"/>
    </xf>
    <xf numFmtId="1" fontId="3" fillId="2" borderId="24" xfId="0" applyNumberFormat="1" applyFont="1" applyFill="1" applyBorder="1" applyAlignment="1" applyProtection="1">
      <alignment horizontal="center" vertical="center" wrapText="1"/>
    </xf>
    <xf numFmtId="3" fontId="3" fillId="2" borderId="25" xfId="0" applyNumberFormat="1" applyFont="1" applyFill="1" applyBorder="1" applyAlignment="1" applyProtection="1">
      <alignment horizontal="center" vertical="center" wrapText="1"/>
    </xf>
    <xf numFmtId="3" fontId="15" fillId="2" borderId="25" xfId="0" applyNumberFormat="1" applyFont="1" applyFill="1" applyBorder="1" applyAlignment="1" applyProtection="1">
      <alignment horizontal="center" vertical="center"/>
    </xf>
    <xf numFmtId="3" fontId="15" fillId="2" borderId="26" xfId="0" applyNumberFormat="1" applyFont="1" applyFill="1" applyBorder="1" applyAlignment="1" applyProtection="1">
      <alignment horizontal="center" vertical="center"/>
    </xf>
    <xf numFmtId="3" fontId="20" fillId="2" borderId="24" xfId="0" applyNumberFormat="1" applyFont="1" applyFill="1" applyBorder="1" applyAlignment="1" applyProtection="1">
      <alignment horizontal="right" vertical="center"/>
    </xf>
    <xf numFmtId="3" fontId="20" fillId="2" borderId="26" xfId="0" applyNumberFormat="1" applyFont="1" applyFill="1" applyBorder="1" applyAlignment="1" applyProtection="1">
      <alignment horizontal="right" vertical="center"/>
    </xf>
    <xf numFmtId="3" fontId="4" fillId="2" borderId="23" xfId="0" applyNumberFormat="1" applyFont="1" applyFill="1" applyBorder="1" applyAlignment="1" applyProtection="1">
      <alignment horizontal="center" vertical="center"/>
    </xf>
    <xf numFmtId="3" fontId="1" fillId="2" borderId="58" xfId="0" applyNumberFormat="1" applyFont="1" applyFill="1" applyBorder="1" applyAlignment="1" applyProtection="1">
      <alignment horizontal="left" vertical="center" wrapText="1"/>
    </xf>
    <xf numFmtId="10" fontId="1" fillId="2" borderId="59" xfId="0" applyNumberFormat="1" applyFont="1" applyFill="1" applyBorder="1" applyAlignment="1" applyProtection="1">
      <alignment horizontal="center" vertical="center"/>
    </xf>
    <xf numFmtId="3" fontId="21" fillId="2" borderId="21" xfId="0" applyNumberFormat="1" applyFont="1" applyFill="1" applyBorder="1" applyAlignment="1" applyProtection="1">
      <alignment horizontal="right" vertical="center"/>
    </xf>
    <xf numFmtId="49" fontId="5" fillId="2" borderId="24" xfId="0" applyNumberFormat="1" applyFont="1" applyFill="1" applyBorder="1" applyAlignment="1" applyProtection="1">
      <alignment horizontal="left" vertical="center" indent="3"/>
    </xf>
    <xf numFmtId="3" fontId="21" fillId="2" borderId="50" xfId="0" applyNumberFormat="1" applyFont="1" applyFill="1" applyBorder="1" applyAlignment="1" applyProtection="1">
      <alignment horizontal="right" vertical="center"/>
    </xf>
    <xf numFmtId="3" fontId="21" fillId="0" borderId="21" xfId="0" applyNumberFormat="1" applyFont="1" applyFill="1" applyBorder="1" applyAlignment="1" applyProtection="1">
      <alignment horizontal="right" vertical="center"/>
    </xf>
    <xf numFmtId="3" fontId="21" fillId="0" borderId="38" xfId="0" applyNumberFormat="1" applyFont="1" applyFill="1" applyBorder="1" applyAlignment="1" applyProtection="1">
      <alignment horizontal="right" vertical="center"/>
    </xf>
    <xf numFmtId="1" fontId="21" fillId="2" borderId="24" xfId="0" applyNumberFormat="1" applyFont="1" applyFill="1" applyBorder="1" applyAlignment="1" applyProtection="1">
      <alignment horizontal="center" vertical="center"/>
    </xf>
    <xf numFmtId="3" fontId="4" fillId="2" borderId="24" xfId="0" applyNumberFormat="1" applyFont="1" applyFill="1" applyBorder="1" applyAlignment="1" applyProtection="1">
      <alignment horizontal="left" vertical="center" wrapText="1"/>
    </xf>
    <xf numFmtId="3" fontId="20" fillId="4" borderId="50" xfId="0" applyNumberFormat="1" applyFont="1" applyFill="1" applyBorder="1" applyAlignment="1" applyProtection="1">
      <alignment vertical="center"/>
    </xf>
    <xf numFmtId="3" fontId="4" fillId="2" borderId="21" xfId="0" applyNumberFormat="1" applyFont="1" applyFill="1" applyBorder="1" applyAlignment="1" applyProtection="1">
      <alignment vertical="center"/>
    </xf>
    <xf numFmtId="3" fontId="4" fillId="2" borderId="22" xfId="0" applyNumberFormat="1" applyFont="1" applyFill="1" applyBorder="1" applyAlignment="1" applyProtection="1">
      <alignment vertical="center"/>
    </xf>
    <xf numFmtId="3" fontId="4" fillId="2" borderId="50" xfId="0" applyNumberFormat="1" applyFont="1" applyFill="1" applyBorder="1" applyAlignment="1" applyProtection="1">
      <alignment vertical="center"/>
    </xf>
    <xf numFmtId="3" fontId="20" fillId="4" borderId="21" xfId="0" applyNumberFormat="1" applyFont="1" applyFill="1" applyBorder="1" applyAlignment="1" applyProtection="1">
      <alignment vertical="center"/>
      <protection locked="0"/>
    </xf>
    <xf numFmtId="3" fontId="20" fillId="0" borderId="21" xfId="0" applyNumberFormat="1" applyFont="1" applyFill="1" applyBorder="1" applyAlignment="1" applyProtection="1">
      <alignment vertical="center"/>
    </xf>
    <xf numFmtId="3" fontId="20" fillId="4" borderId="50" xfId="0" applyNumberFormat="1" applyFont="1" applyFill="1" applyBorder="1" applyAlignment="1" applyProtection="1">
      <alignment vertical="center"/>
      <protection locked="0"/>
    </xf>
    <xf numFmtId="3" fontId="20" fillId="4" borderId="22" xfId="0" applyNumberFormat="1" applyFont="1" applyFill="1" applyBorder="1" applyAlignment="1" applyProtection="1">
      <alignment vertical="center"/>
      <protection locked="0"/>
    </xf>
    <xf numFmtId="164" fontId="3" fillId="2" borderId="41" xfId="0" applyNumberFormat="1" applyFont="1" applyFill="1" applyBorder="1" applyAlignment="1" applyProtection="1">
      <alignment horizontal="center" vertical="center"/>
    </xf>
    <xf numFmtId="3" fontId="3" fillId="2" borderId="67" xfId="0" applyNumberFormat="1" applyFont="1" applyFill="1" applyBorder="1" applyAlignment="1" applyProtection="1">
      <alignment horizontal="left" vertical="center" wrapText="1"/>
    </xf>
    <xf numFmtId="3" fontId="20" fillId="2" borderId="58" xfId="0" applyNumberFormat="1" applyFont="1" applyFill="1" applyBorder="1" applyAlignment="1" applyProtection="1">
      <alignment horizontal="right" vertical="center"/>
    </xf>
    <xf numFmtId="3" fontId="20" fillId="2" borderId="60" xfId="0" applyNumberFormat="1" applyFont="1" applyFill="1" applyBorder="1" applyAlignment="1" applyProtection="1">
      <alignment horizontal="right" vertical="center"/>
    </xf>
    <xf numFmtId="3" fontId="20" fillId="2" borderId="68" xfId="0" applyNumberFormat="1" applyFont="1" applyFill="1" applyBorder="1" applyAlignment="1" applyProtection="1">
      <alignment horizontal="right" vertical="center"/>
    </xf>
    <xf numFmtId="0" fontId="1" fillId="2" borderId="0" xfId="0" applyFont="1" applyFill="1" applyAlignment="1" applyProtection="1">
      <alignment vertical="center"/>
    </xf>
    <xf numFmtId="3" fontId="20" fillId="2" borderId="50" xfId="0" applyNumberFormat="1" applyFont="1" applyFill="1" applyBorder="1" applyAlignment="1" applyProtection="1">
      <alignment horizontal="right" vertical="center"/>
    </xf>
    <xf numFmtId="3" fontId="20" fillId="2" borderId="22" xfId="0" applyNumberFormat="1" applyFont="1" applyFill="1" applyBorder="1" applyAlignment="1" applyProtection="1">
      <alignment horizontal="right" vertical="center"/>
    </xf>
    <xf numFmtId="3" fontId="1" fillId="2" borderId="58" xfId="0" applyNumberFormat="1" applyFont="1" applyFill="1" applyBorder="1" applyAlignment="1" applyProtection="1">
      <alignment horizontal="left" vertical="justify" wrapText="1"/>
    </xf>
    <xf numFmtId="0" fontId="17" fillId="3" borderId="50" xfId="0" applyFont="1" applyFill="1" applyBorder="1" applyAlignment="1" applyProtection="1">
      <alignment wrapText="1"/>
    </xf>
    <xf numFmtId="165" fontId="5" fillId="2" borderId="24" xfId="0" applyNumberFormat="1" applyFont="1" applyFill="1" applyBorder="1" applyAlignment="1" applyProtection="1">
      <alignment horizontal="left" wrapText="1" indent="3"/>
    </xf>
    <xf numFmtId="3" fontId="4" fillId="2" borderId="0" xfId="0" applyNumberFormat="1" applyFont="1" applyFill="1" applyAlignment="1" applyProtection="1">
      <alignment vertical="center"/>
    </xf>
    <xf numFmtId="3" fontId="1" fillId="2" borderId="23" xfId="0" applyNumberFormat="1" applyFont="1" applyFill="1" applyBorder="1" applyAlignment="1" applyProtection="1">
      <alignment vertical="center"/>
    </xf>
    <xf numFmtId="0" fontId="4" fillId="2" borderId="24" xfId="0" applyFont="1" applyFill="1" applyBorder="1" applyAlignment="1" applyProtection="1">
      <alignment horizontal="left" wrapText="1"/>
    </xf>
    <xf numFmtId="0" fontId="1" fillId="2" borderId="24" xfId="0" applyFont="1" applyFill="1" applyBorder="1" applyAlignment="1" applyProtection="1">
      <alignment horizontal="left" wrapText="1" indent="2"/>
    </xf>
    <xf numFmtId="164" fontId="3" fillId="2" borderId="50" xfId="0" applyNumberFormat="1" applyFont="1" applyFill="1" applyBorder="1" applyAlignment="1" applyProtection="1">
      <alignment horizontal="center" vertical="center"/>
    </xf>
    <xf numFmtId="3" fontId="15" fillId="2" borderId="22" xfId="0" applyNumberFormat="1" applyFont="1" applyFill="1" applyBorder="1" applyAlignment="1" applyProtection="1">
      <alignment horizontal="left" vertical="center" wrapText="1"/>
    </xf>
    <xf numFmtId="3" fontId="20" fillId="2" borderId="20" xfId="0" applyNumberFormat="1" applyFont="1" applyFill="1" applyBorder="1" applyAlignment="1" applyProtection="1">
      <alignment vertical="center"/>
    </xf>
    <xf numFmtId="3" fontId="20" fillId="2" borderId="21" xfId="0" applyNumberFormat="1" applyFont="1" applyFill="1" applyBorder="1" applyAlignment="1" applyProtection="1">
      <alignment vertical="center"/>
    </xf>
    <xf numFmtId="3" fontId="20" fillId="2" borderId="38" xfId="0" applyNumberFormat="1" applyFont="1" applyFill="1" applyBorder="1" applyAlignment="1" applyProtection="1">
      <alignment vertical="center"/>
    </xf>
    <xf numFmtId="3" fontId="20" fillId="2" borderId="50" xfId="0" applyNumberFormat="1" applyFont="1" applyFill="1" applyBorder="1" applyAlignment="1" applyProtection="1">
      <alignment vertical="center"/>
    </xf>
    <xf numFmtId="3" fontId="20" fillId="2" borderId="22" xfId="0" applyNumberFormat="1" applyFont="1" applyFill="1" applyBorder="1" applyAlignment="1" applyProtection="1">
      <alignment vertical="center"/>
    </xf>
    <xf numFmtId="3" fontId="21" fillId="2" borderId="50" xfId="0" applyNumberFormat="1" applyFont="1" applyFill="1" applyBorder="1" applyProtection="1"/>
    <xf numFmtId="3" fontId="21" fillId="2" borderId="21" xfId="0" applyNumberFormat="1" applyFont="1" applyFill="1" applyBorder="1" applyProtection="1"/>
    <xf numFmtId="3" fontId="21" fillId="2" borderId="22" xfId="0" applyNumberFormat="1" applyFont="1" applyFill="1" applyBorder="1" applyProtection="1"/>
    <xf numFmtId="0" fontId="1" fillId="2" borderId="24" xfId="0" applyFont="1" applyFill="1" applyBorder="1" applyAlignment="1" applyProtection="1">
      <alignment horizontal="left" vertical="center" wrapText="1" indent="2"/>
    </xf>
    <xf numFmtId="1" fontId="21" fillId="2" borderId="15" xfId="0" applyNumberFormat="1" applyFont="1" applyFill="1" applyBorder="1" applyAlignment="1" applyProtection="1">
      <alignment horizontal="center" vertical="center"/>
    </xf>
    <xf numFmtId="3" fontId="20" fillId="4" borderId="27" xfId="0" applyNumberFormat="1" applyFont="1" applyFill="1" applyBorder="1" applyAlignment="1" applyProtection="1">
      <alignment vertical="center"/>
    </xf>
    <xf numFmtId="3" fontId="4" fillId="2" borderId="36" xfId="0" applyNumberFormat="1" applyFont="1" applyFill="1" applyBorder="1" applyAlignment="1" applyProtection="1">
      <alignment vertical="center"/>
    </xf>
    <xf numFmtId="3" fontId="4" fillId="2" borderId="28" xfId="0" applyNumberFormat="1" applyFont="1" applyFill="1" applyBorder="1" applyAlignment="1" applyProtection="1">
      <alignment vertical="center"/>
    </xf>
    <xf numFmtId="3" fontId="4" fillId="2" borderId="27" xfId="0" applyNumberFormat="1" applyFont="1" applyFill="1" applyBorder="1" applyAlignment="1" applyProtection="1">
      <alignment vertical="center"/>
    </xf>
    <xf numFmtId="3" fontId="20" fillId="4" borderId="36" xfId="0" applyNumberFormat="1" applyFont="1" applyFill="1" applyBorder="1" applyAlignment="1" applyProtection="1">
      <alignment vertical="center"/>
      <protection locked="0"/>
    </xf>
    <xf numFmtId="3" fontId="20" fillId="0" borderId="36" xfId="0" applyNumberFormat="1" applyFont="1" applyFill="1" applyBorder="1" applyAlignment="1" applyProtection="1">
      <alignment vertical="center"/>
    </xf>
    <xf numFmtId="3" fontId="20" fillId="4" borderId="27" xfId="0" applyNumberFormat="1" applyFont="1" applyFill="1" applyBorder="1" applyAlignment="1" applyProtection="1">
      <alignment vertical="center"/>
      <protection locked="0"/>
    </xf>
    <xf numFmtId="3" fontId="20" fillId="4" borderId="28" xfId="0" applyNumberFormat="1" applyFont="1" applyFill="1" applyBorder="1" applyAlignment="1" applyProtection="1">
      <alignment vertical="center"/>
      <protection locked="0"/>
    </xf>
    <xf numFmtId="3" fontId="5" fillId="2" borderId="24" xfId="0" applyNumberFormat="1" applyFont="1" applyFill="1" applyBorder="1" applyAlignment="1" applyProtection="1">
      <alignment vertical="center"/>
    </xf>
    <xf numFmtId="3" fontId="5" fillId="2" borderId="26" xfId="0" applyNumberFormat="1" applyFont="1" applyFill="1" applyBorder="1" applyAlignment="1" applyProtection="1">
      <alignment vertical="center"/>
    </xf>
    <xf numFmtId="1" fontId="21" fillId="2" borderId="2"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left" vertical="justify" wrapText="1"/>
    </xf>
    <xf numFmtId="3" fontId="4" fillId="2" borderId="3" xfId="0" applyNumberFormat="1" applyFont="1" applyFill="1" applyBorder="1" applyAlignment="1" applyProtection="1">
      <alignment vertical="center"/>
    </xf>
    <xf numFmtId="3" fontId="4" fillId="2" borderId="4" xfId="0" applyNumberFormat="1" applyFont="1" applyFill="1" applyBorder="1" applyAlignment="1" applyProtection="1">
      <alignment vertical="center"/>
    </xf>
    <xf numFmtId="3" fontId="4" fillId="2" borderId="53" xfId="0" applyNumberFormat="1" applyFont="1" applyFill="1" applyBorder="1" applyAlignment="1" applyProtection="1">
      <alignment vertical="center"/>
    </xf>
    <xf numFmtId="3" fontId="4" fillId="2" borderId="55" xfId="0" applyNumberFormat="1" applyFont="1" applyFill="1" applyBorder="1" applyAlignment="1" applyProtection="1">
      <alignment vertical="center"/>
    </xf>
    <xf numFmtId="164" fontId="18" fillId="2" borderId="50" xfId="0" applyNumberFormat="1" applyFont="1" applyFill="1" applyBorder="1" applyAlignment="1" applyProtection="1">
      <alignment horizontal="center" vertical="center"/>
    </xf>
    <xf numFmtId="3" fontId="18" fillId="2" borderId="22" xfId="0" quotePrefix="1" applyNumberFormat="1" applyFont="1" applyFill="1" applyBorder="1" applyAlignment="1" applyProtection="1">
      <alignment horizontal="left" vertical="center" wrapText="1"/>
    </xf>
    <xf numFmtId="3" fontId="1" fillId="2" borderId="31" xfId="0" applyNumberFormat="1" applyFont="1" applyFill="1" applyBorder="1" applyAlignment="1" applyProtection="1">
      <alignment horizontal="left" vertical="center"/>
    </xf>
    <xf numFmtId="3" fontId="1" fillId="2" borderId="36" xfId="0" applyNumberFormat="1" applyFont="1" applyFill="1" applyBorder="1" applyAlignment="1" applyProtection="1">
      <alignment vertical="center"/>
    </xf>
    <xf numFmtId="10" fontId="1" fillId="2" borderId="36" xfId="0" applyNumberFormat="1" applyFont="1" applyFill="1" applyBorder="1" applyAlignment="1" applyProtection="1">
      <alignment vertical="center"/>
    </xf>
    <xf numFmtId="3" fontId="1" fillId="2" borderId="28" xfId="0" applyNumberFormat="1" applyFont="1" applyFill="1" applyBorder="1" applyAlignment="1" applyProtection="1">
      <alignment vertical="center"/>
    </xf>
    <xf numFmtId="3" fontId="18" fillId="3" borderId="21" xfId="0" applyNumberFormat="1" applyFont="1" applyFill="1" applyBorder="1" applyAlignment="1" applyProtection="1">
      <alignment horizontal="right"/>
    </xf>
    <xf numFmtId="3" fontId="21" fillId="2" borderId="22" xfId="0" applyNumberFormat="1" applyFont="1" applyFill="1" applyBorder="1" applyAlignment="1" applyProtection="1">
      <alignment horizontal="right"/>
    </xf>
    <xf numFmtId="3" fontId="10" fillId="2" borderId="69" xfId="0" applyNumberFormat="1" applyFont="1" applyFill="1" applyBorder="1" applyAlignment="1" applyProtection="1">
      <alignment vertical="center" wrapText="1"/>
    </xf>
    <xf numFmtId="164" fontId="1" fillId="2" borderId="50" xfId="0" applyNumberFormat="1" applyFont="1" applyFill="1" applyBorder="1" applyAlignment="1" applyProtection="1">
      <alignment horizontal="center" vertical="center"/>
    </xf>
    <xf numFmtId="3" fontId="1" fillId="2" borderId="22" xfId="0" applyNumberFormat="1" applyFont="1" applyFill="1" applyBorder="1" applyAlignment="1" applyProtection="1">
      <alignment horizontal="left" vertical="center" wrapText="1"/>
    </xf>
    <xf numFmtId="3" fontId="5" fillId="2" borderId="20" xfId="0" applyNumberFormat="1" applyFont="1" applyFill="1" applyBorder="1" applyAlignment="1" applyProtection="1">
      <alignment vertical="center"/>
    </xf>
    <xf numFmtId="3" fontId="5" fillId="2" borderId="21" xfId="0" applyNumberFormat="1" applyFont="1" applyFill="1" applyBorder="1" applyAlignment="1" applyProtection="1">
      <alignment horizontal="right" vertical="center"/>
    </xf>
    <xf numFmtId="3" fontId="5" fillId="2" borderId="38" xfId="0" applyNumberFormat="1" applyFont="1" applyFill="1" applyBorder="1" applyAlignment="1" applyProtection="1">
      <alignment horizontal="right" vertical="center"/>
    </xf>
    <xf numFmtId="3" fontId="5" fillId="2" borderId="50" xfId="0" applyNumberFormat="1" applyFont="1" applyFill="1" applyBorder="1" applyAlignment="1" applyProtection="1">
      <alignment horizontal="right" vertical="center"/>
    </xf>
    <xf numFmtId="3" fontId="5" fillId="2" borderId="22" xfId="0" applyNumberFormat="1" applyFont="1" applyFill="1" applyBorder="1" applyAlignment="1" applyProtection="1">
      <alignment horizontal="right" vertical="center"/>
    </xf>
    <xf numFmtId="3" fontId="4" fillId="2" borderId="54" xfId="0" applyNumberFormat="1" applyFont="1" applyFill="1" applyBorder="1" applyAlignment="1" applyProtection="1">
      <alignment vertical="center"/>
    </xf>
    <xf numFmtId="3" fontId="4" fillId="2" borderId="64" xfId="0" applyNumberFormat="1" applyFont="1" applyFill="1" applyBorder="1" applyAlignment="1" applyProtection="1">
      <alignment vertical="center"/>
    </xf>
    <xf numFmtId="3" fontId="4" fillId="2" borderId="63" xfId="0" applyNumberFormat="1" applyFont="1" applyFill="1" applyBorder="1" applyAlignment="1" applyProtection="1">
      <alignment vertical="center"/>
    </xf>
    <xf numFmtId="3" fontId="4" fillId="2" borderId="65" xfId="0" applyNumberFormat="1" applyFont="1" applyFill="1" applyBorder="1" applyAlignment="1" applyProtection="1">
      <alignment vertical="center"/>
    </xf>
    <xf numFmtId="3" fontId="4" fillId="2" borderId="70" xfId="0" applyNumberFormat="1" applyFont="1" applyFill="1" applyBorder="1" applyAlignment="1" applyProtection="1">
      <alignment vertical="center"/>
    </xf>
    <xf numFmtId="3" fontId="1" fillId="2" borderId="63" xfId="0" applyNumberFormat="1" applyFont="1" applyFill="1" applyBorder="1" applyAlignment="1" applyProtection="1">
      <alignment vertical="center"/>
    </xf>
    <xf numFmtId="3" fontId="4" fillId="2" borderId="57" xfId="0" applyNumberFormat="1" applyFont="1" applyFill="1" applyBorder="1" applyAlignment="1" applyProtection="1">
      <alignment vertical="center"/>
    </xf>
    <xf numFmtId="0" fontId="18" fillId="3" borderId="27" xfId="0" applyFont="1" applyFill="1" applyBorder="1" applyAlignment="1" applyProtection="1">
      <alignment wrapText="1"/>
    </xf>
    <xf numFmtId="3" fontId="18" fillId="3" borderId="36" xfId="0" applyNumberFormat="1" applyFont="1" applyFill="1" applyBorder="1" applyAlignment="1" applyProtection="1">
      <alignment horizontal="right"/>
    </xf>
    <xf numFmtId="3" fontId="15" fillId="2" borderId="13" xfId="0" applyNumberFormat="1" applyFont="1" applyFill="1" applyBorder="1" applyAlignment="1" applyProtection="1">
      <alignment horizontal="left" vertical="center" wrapText="1"/>
    </xf>
    <xf numFmtId="3" fontId="4" fillId="2" borderId="14" xfId="0" applyNumberFormat="1" applyFont="1" applyFill="1" applyBorder="1" applyAlignment="1" applyProtection="1">
      <alignment vertical="center"/>
    </xf>
    <xf numFmtId="3" fontId="4" fillId="2" borderId="24" xfId="0" applyNumberFormat="1" applyFont="1" applyFill="1" applyBorder="1" applyAlignment="1" applyProtection="1">
      <alignment vertical="center"/>
    </xf>
    <xf numFmtId="3" fontId="4" fillId="2" borderId="26" xfId="0" applyNumberFormat="1" applyFont="1" applyFill="1" applyBorder="1" applyAlignment="1" applyProtection="1">
      <alignment vertical="center"/>
    </xf>
    <xf numFmtId="1" fontId="18" fillId="2" borderId="24" xfId="0" applyNumberFormat="1" applyFont="1" applyFill="1" applyBorder="1" applyAlignment="1" applyProtection="1">
      <alignment horizontal="center" vertical="center"/>
    </xf>
    <xf numFmtId="3" fontId="3" fillId="2" borderId="69" xfId="0" applyNumberFormat="1" applyFont="1" applyFill="1" applyBorder="1" applyAlignment="1" applyProtection="1">
      <alignment vertical="center" wrapText="1"/>
    </xf>
    <xf numFmtId="3" fontId="15" fillId="2" borderId="50" xfId="0" applyNumberFormat="1" applyFont="1" applyFill="1" applyBorder="1" applyAlignment="1" applyProtection="1">
      <alignment horizontal="right" vertical="center"/>
    </xf>
    <xf numFmtId="3" fontId="15" fillId="2" borderId="22" xfId="0" applyNumberFormat="1" applyFont="1" applyFill="1" applyBorder="1" applyAlignment="1" applyProtection="1">
      <alignment horizontal="right" vertical="center"/>
    </xf>
    <xf numFmtId="3" fontId="1" fillId="2" borderId="71" xfId="0" applyNumberFormat="1" applyFont="1" applyFill="1" applyBorder="1" applyAlignment="1" applyProtection="1">
      <alignment horizontal="left" vertical="center"/>
    </xf>
    <xf numFmtId="3" fontId="1" fillId="2" borderId="71" xfId="0" applyNumberFormat="1" applyFont="1" applyFill="1" applyBorder="1" applyAlignment="1" applyProtection="1">
      <alignment horizontal="center" vertical="center"/>
    </xf>
    <xf numFmtId="3" fontId="1" fillId="2" borderId="72" xfId="0" applyNumberFormat="1" applyFont="1" applyFill="1" applyBorder="1" applyAlignment="1" applyProtection="1">
      <alignment horizontal="center" vertical="center"/>
    </xf>
    <xf numFmtId="3" fontId="1" fillId="2" borderId="73" xfId="0" applyNumberFormat="1" applyFont="1" applyFill="1" applyBorder="1" applyAlignment="1" applyProtection="1">
      <alignment horizontal="center" vertical="center"/>
    </xf>
    <xf numFmtId="10" fontId="1" fillId="2" borderId="6" xfId="0" applyNumberFormat="1" applyFont="1" applyFill="1" applyBorder="1" applyAlignment="1" applyProtection="1">
      <alignment horizontal="center" vertical="center"/>
    </xf>
    <xf numFmtId="10" fontId="1" fillId="2" borderId="8" xfId="0" applyNumberFormat="1" applyFont="1" applyFill="1" applyBorder="1" applyAlignment="1" applyProtection="1">
      <alignment horizontal="center" vertical="center"/>
    </xf>
    <xf numFmtId="3" fontId="1" fillId="2" borderId="42" xfId="0" applyNumberFormat="1" applyFont="1" applyFill="1" applyBorder="1" applyAlignment="1" applyProtection="1">
      <alignment horizontal="center" vertical="center"/>
    </xf>
    <xf numFmtId="3" fontId="1" fillId="2" borderId="10" xfId="0" applyNumberFormat="1" applyFont="1" applyFill="1" applyBorder="1" applyAlignment="1" applyProtection="1">
      <alignment horizontal="center" vertical="center"/>
    </xf>
    <xf numFmtId="3" fontId="1" fillId="2" borderId="11" xfId="0" applyNumberFormat="1" applyFont="1" applyFill="1" applyBorder="1" applyAlignment="1" applyProtection="1">
      <alignment horizontal="center" vertical="center"/>
    </xf>
    <xf numFmtId="0" fontId="4" fillId="2" borderId="24" xfId="0" applyFont="1" applyFill="1" applyBorder="1" applyAlignment="1" applyProtection="1">
      <alignment wrapText="1"/>
    </xf>
    <xf numFmtId="3" fontId="21" fillId="0" borderId="50" xfId="0" applyNumberFormat="1" applyFont="1" applyFill="1" applyBorder="1" applyProtection="1"/>
    <xf numFmtId="3" fontId="15" fillId="2" borderId="74" xfId="0" applyNumberFormat="1" applyFont="1" applyFill="1" applyBorder="1" applyAlignment="1" applyProtection="1">
      <alignment horizontal="left" vertical="center" wrapText="1"/>
    </xf>
    <xf numFmtId="3" fontId="5" fillId="0" borderId="21" xfId="0" applyNumberFormat="1" applyFont="1" applyFill="1" applyBorder="1" applyAlignment="1" applyProtection="1">
      <alignment vertical="center"/>
    </xf>
    <xf numFmtId="3" fontId="5" fillId="2" borderId="50" xfId="0" applyNumberFormat="1" applyFont="1" applyFill="1" applyBorder="1" applyAlignment="1" applyProtection="1">
      <alignment vertical="center"/>
    </xf>
    <xf numFmtId="3" fontId="5" fillId="2" borderId="22" xfId="0" applyNumberFormat="1" applyFont="1" applyFill="1" applyBorder="1" applyAlignment="1" applyProtection="1">
      <alignment vertical="center"/>
    </xf>
    <xf numFmtId="3" fontId="4" fillId="2" borderId="37" xfId="0" applyNumberFormat="1" applyFont="1" applyFill="1" applyBorder="1" applyAlignment="1" applyProtection="1">
      <alignment vertical="center"/>
    </xf>
    <xf numFmtId="3" fontId="4" fillId="2" borderId="59" xfId="0" applyNumberFormat="1" applyFont="1" applyFill="1" applyBorder="1" applyAlignment="1" applyProtection="1">
      <alignment horizontal="centerContinuous" vertical="center"/>
    </xf>
    <xf numFmtId="3" fontId="4" fillId="2" borderId="59" xfId="0" applyNumberFormat="1" applyFont="1" applyFill="1" applyBorder="1" applyAlignment="1" applyProtection="1">
      <alignment horizontal="center" vertical="center"/>
    </xf>
    <xf numFmtId="3" fontId="4" fillId="2" borderId="75" xfId="0" applyNumberFormat="1" applyFont="1" applyFill="1" applyBorder="1" applyAlignment="1" applyProtection="1">
      <alignment horizontal="center" vertical="center"/>
    </xf>
    <xf numFmtId="3" fontId="4" fillId="2" borderId="46" xfId="0" applyNumberFormat="1" applyFont="1" applyFill="1" applyBorder="1" applyAlignment="1" applyProtection="1">
      <alignment horizontal="center" vertical="center"/>
    </xf>
    <xf numFmtId="3" fontId="4" fillId="2" borderId="46" xfId="0" applyNumberFormat="1" applyFont="1" applyFill="1" applyBorder="1" applyAlignment="1" applyProtection="1">
      <alignment horizontal="centerContinuous" vertical="center"/>
    </xf>
    <xf numFmtId="3" fontId="4" fillId="2" borderId="14" xfId="0" applyNumberFormat="1" applyFont="1" applyFill="1" applyBorder="1" applyAlignment="1" applyProtection="1">
      <alignment horizontal="center" vertical="center"/>
    </xf>
    <xf numFmtId="0" fontId="15" fillId="2" borderId="24" xfId="0" applyFont="1" applyFill="1" applyBorder="1" applyAlignment="1" applyProtection="1">
      <alignment wrapText="1"/>
    </xf>
    <xf numFmtId="3" fontId="22" fillId="2" borderId="0" xfId="0" applyNumberFormat="1" applyFont="1" applyFill="1" applyAlignment="1" applyProtection="1">
      <alignment vertical="center"/>
    </xf>
    <xf numFmtId="1" fontId="18" fillId="2" borderId="74" xfId="0" applyNumberFormat="1" applyFont="1" applyFill="1" applyBorder="1" applyAlignment="1" applyProtection="1">
      <alignment horizontal="center" vertical="center"/>
    </xf>
    <xf numFmtId="3" fontId="3" fillId="2" borderId="74" xfId="0" applyNumberFormat="1" applyFont="1" applyFill="1" applyBorder="1" applyAlignment="1" applyProtection="1">
      <alignment vertical="center" wrapText="1"/>
    </xf>
    <xf numFmtId="164" fontId="5" fillId="2" borderId="50" xfId="0" applyNumberFormat="1" applyFont="1" applyFill="1" applyBorder="1" applyAlignment="1" applyProtection="1">
      <alignment horizontal="center" vertical="center"/>
    </xf>
    <xf numFmtId="3" fontId="4" fillId="2" borderId="22" xfId="0" applyNumberFormat="1" applyFont="1" applyFill="1" applyBorder="1" applyAlignment="1" applyProtection="1">
      <alignment horizontal="left" vertical="center" wrapText="1"/>
    </xf>
    <xf numFmtId="0" fontId="1" fillId="2" borderId="31" xfId="0" applyFont="1" applyFill="1" applyBorder="1" applyAlignment="1" applyProtection="1">
      <alignment vertical="center"/>
    </xf>
    <xf numFmtId="0" fontId="1" fillId="2" borderId="70" xfId="0" applyFont="1" applyFill="1" applyBorder="1" applyAlignment="1" applyProtection="1">
      <alignment horizontal="centerContinuous" vertical="center"/>
    </xf>
    <xf numFmtId="3" fontId="4" fillId="2" borderId="70" xfId="0" applyNumberFormat="1" applyFont="1" applyFill="1" applyBorder="1" applyAlignment="1" applyProtection="1">
      <alignment horizontal="center" vertical="center"/>
    </xf>
    <xf numFmtId="3" fontId="4" fillId="2" borderId="76" xfId="0" applyNumberFormat="1" applyFont="1" applyFill="1" applyBorder="1" applyAlignment="1" applyProtection="1">
      <alignment horizontal="center" vertical="center"/>
    </xf>
    <xf numFmtId="0" fontId="1" fillId="2" borderId="70" xfId="0" applyFont="1" applyFill="1" applyBorder="1" applyAlignment="1" applyProtection="1">
      <alignment vertical="center"/>
    </xf>
    <xf numFmtId="3" fontId="4" fillId="2" borderId="30" xfId="0" applyNumberFormat="1" applyFont="1" applyFill="1" applyBorder="1" applyAlignment="1" applyProtection="1">
      <alignment horizontal="center" vertical="center"/>
    </xf>
    <xf numFmtId="3" fontId="17" fillId="2" borderId="24" xfId="0" applyNumberFormat="1" applyFont="1" applyFill="1" applyBorder="1" applyAlignment="1" applyProtection="1">
      <alignment vertical="center" wrapText="1"/>
    </xf>
    <xf numFmtId="3" fontId="15" fillId="2" borderId="21" xfId="0" applyNumberFormat="1" applyFont="1" applyFill="1" applyBorder="1" applyAlignment="1" applyProtection="1">
      <alignment horizontal="right" vertical="center"/>
    </xf>
    <xf numFmtId="3" fontId="4" fillId="2" borderId="58" xfId="0" applyNumberFormat="1" applyFont="1" applyFill="1" applyBorder="1" applyAlignment="1" applyProtection="1">
      <alignment horizontal="left" vertical="center"/>
    </xf>
    <xf numFmtId="3" fontId="4" fillId="2" borderId="60" xfId="0" applyNumberFormat="1" applyFont="1" applyFill="1" applyBorder="1" applyAlignment="1" applyProtection="1">
      <alignment vertical="center"/>
    </xf>
    <xf numFmtId="3" fontId="4" fillId="2" borderId="59" xfId="0" applyNumberFormat="1" applyFont="1" applyFill="1" applyBorder="1" applyAlignment="1" applyProtection="1">
      <alignment vertical="center"/>
    </xf>
    <xf numFmtId="10" fontId="4" fillId="2" borderId="8" xfId="0" applyNumberFormat="1" applyFont="1" applyFill="1" applyBorder="1" applyAlignment="1" applyProtection="1">
      <alignment vertical="center"/>
    </xf>
    <xf numFmtId="3" fontId="4" fillId="2" borderId="8" xfId="0" applyNumberFormat="1" applyFont="1" applyFill="1" applyBorder="1" applyAlignment="1" applyProtection="1">
      <alignment vertical="center"/>
    </xf>
    <xf numFmtId="3" fontId="4" fillId="2" borderId="7" xfId="0" applyNumberFormat="1" applyFont="1" applyFill="1" applyBorder="1" applyAlignment="1" applyProtection="1">
      <alignment vertical="center"/>
    </xf>
    <xf numFmtId="0" fontId="17" fillId="2" borderId="77" xfId="0" applyFont="1" applyFill="1" applyBorder="1" applyAlignment="1" applyProtection="1">
      <alignment wrapText="1"/>
    </xf>
    <xf numFmtId="3" fontId="17" fillId="2" borderId="27" xfId="0" applyNumberFormat="1" applyFont="1" applyFill="1" applyBorder="1" applyProtection="1"/>
    <xf numFmtId="3" fontId="17" fillId="2" borderId="36" xfId="0" applyNumberFormat="1" applyFont="1" applyFill="1" applyBorder="1" applyProtection="1"/>
    <xf numFmtId="3" fontId="17" fillId="2" borderId="28" xfId="0" applyNumberFormat="1" applyFont="1" applyFill="1" applyBorder="1" applyProtection="1"/>
    <xf numFmtId="3" fontId="1" fillId="2" borderId="24" xfId="0" applyNumberFormat="1" applyFont="1" applyFill="1" applyBorder="1" applyAlignment="1" applyProtection="1">
      <alignment horizontal="left" vertical="center" wrapText="1"/>
    </xf>
    <xf numFmtId="3" fontId="1" fillId="2" borderId="20" xfId="0" applyNumberFormat="1" applyFont="1" applyFill="1" applyBorder="1" applyAlignment="1" applyProtection="1">
      <alignment horizontal="left" vertical="center"/>
    </xf>
    <xf numFmtId="3" fontId="1" fillId="2" borderId="21" xfId="0" applyNumberFormat="1" applyFont="1" applyFill="1" applyBorder="1" applyAlignment="1" applyProtection="1">
      <alignment vertical="center"/>
    </xf>
    <xf numFmtId="3" fontId="1" fillId="2" borderId="22" xfId="0" applyNumberFormat="1" applyFont="1" applyFill="1" applyBorder="1" applyAlignment="1" applyProtection="1">
      <alignment vertical="center"/>
    </xf>
    <xf numFmtId="3" fontId="14" fillId="2" borderId="0" xfId="0" applyNumberFormat="1" applyFont="1" applyFill="1" applyBorder="1" applyAlignment="1" applyProtection="1">
      <alignment horizontal="left" vertical="center"/>
    </xf>
    <xf numFmtId="3" fontId="4" fillId="2" borderId="20" xfId="0" applyNumberFormat="1" applyFont="1" applyFill="1" applyBorder="1" applyAlignment="1" applyProtection="1">
      <alignment vertical="center"/>
    </xf>
    <xf numFmtId="3" fontId="18" fillId="2" borderId="50" xfId="0" applyNumberFormat="1" applyFont="1" applyFill="1" applyBorder="1" applyAlignment="1" applyProtection="1">
      <alignment horizontal="right"/>
    </xf>
    <xf numFmtId="3" fontId="18" fillId="2" borderId="21" xfId="0" applyNumberFormat="1" applyFont="1" applyFill="1" applyBorder="1" applyAlignment="1" applyProtection="1">
      <alignment horizontal="right"/>
    </xf>
    <xf numFmtId="3" fontId="18" fillId="0" borderId="38" xfId="0" applyNumberFormat="1" applyFont="1" applyFill="1" applyBorder="1" applyAlignment="1" applyProtection="1">
      <alignment horizontal="right"/>
    </xf>
    <xf numFmtId="3" fontId="1" fillId="2" borderId="37" xfId="0" applyNumberFormat="1" applyFont="1" applyFill="1" applyBorder="1" applyAlignment="1" applyProtection="1">
      <alignment horizontal="left" vertical="center"/>
    </xf>
    <xf numFmtId="0" fontId="1" fillId="2" borderId="24" xfId="0" applyFont="1" applyFill="1" applyBorder="1" applyAlignment="1" applyProtection="1">
      <alignment vertical="center" wrapText="1"/>
    </xf>
    <xf numFmtId="3" fontId="17" fillId="0" borderId="24" xfId="0" applyNumberFormat="1" applyFont="1" applyFill="1" applyBorder="1" applyAlignment="1" applyProtection="1">
      <alignment vertical="center" wrapText="1"/>
    </xf>
    <xf numFmtId="3" fontId="1" fillId="2" borderId="50" xfId="0" applyNumberFormat="1" applyFont="1" applyFill="1" applyBorder="1" applyAlignment="1" applyProtection="1">
      <alignment horizontal="left" vertical="center"/>
    </xf>
    <xf numFmtId="3" fontId="1" fillId="2" borderId="24" xfId="0" applyNumberFormat="1" applyFont="1" applyFill="1" applyBorder="1" applyAlignment="1" applyProtection="1">
      <alignment vertical="center" wrapText="1"/>
    </xf>
    <xf numFmtId="3" fontId="4" fillId="2" borderId="50" xfId="0" applyNumberFormat="1" applyFont="1" applyFill="1" applyBorder="1" applyAlignment="1" applyProtection="1">
      <alignment horizontal="right" vertical="center"/>
    </xf>
    <xf numFmtId="3" fontId="4" fillId="2" borderId="22" xfId="0" applyNumberFormat="1" applyFont="1" applyFill="1" applyBorder="1" applyAlignment="1" applyProtection="1">
      <alignment horizontal="right" vertical="center"/>
    </xf>
    <xf numFmtId="0" fontId="18" fillId="2" borderId="24" xfId="0" applyFont="1" applyFill="1" applyBorder="1" applyAlignment="1" applyProtection="1">
      <alignment wrapText="1"/>
    </xf>
    <xf numFmtId="3" fontId="1" fillId="2" borderId="35" xfId="0" applyNumberFormat="1" applyFont="1" applyFill="1" applyBorder="1" applyAlignment="1" applyProtection="1">
      <alignment horizontal="left" vertical="center"/>
    </xf>
    <xf numFmtId="3" fontId="1" fillId="2" borderId="70" xfId="0" applyNumberFormat="1" applyFont="1" applyFill="1" applyBorder="1" applyAlignment="1" applyProtection="1">
      <alignment vertical="center"/>
    </xf>
    <xf numFmtId="10" fontId="4" fillId="2" borderId="36" xfId="0" applyNumberFormat="1" applyFont="1" applyFill="1" applyBorder="1" applyAlignment="1" applyProtection="1">
      <alignment vertical="center"/>
    </xf>
    <xf numFmtId="3" fontId="18" fillId="2" borderId="22" xfId="0" applyNumberFormat="1" applyFont="1" applyFill="1" applyBorder="1" applyAlignment="1" applyProtection="1">
      <alignment horizontal="right"/>
    </xf>
    <xf numFmtId="3" fontId="1" fillId="2" borderId="2" xfId="0" applyNumberFormat="1" applyFont="1" applyFill="1" applyBorder="1" applyAlignment="1" applyProtection="1">
      <alignment horizontal="left" vertical="center"/>
    </xf>
    <xf numFmtId="3" fontId="1" fillId="2" borderId="3" xfId="0" applyNumberFormat="1" applyFont="1" applyFill="1" applyBorder="1" applyAlignment="1" applyProtection="1">
      <alignment vertical="center"/>
    </xf>
    <xf numFmtId="10" fontId="4" fillId="2" borderId="12" xfId="0" applyNumberFormat="1" applyFont="1" applyFill="1" applyBorder="1" applyAlignment="1" applyProtection="1">
      <alignment vertical="center"/>
    </xf>
    <xf numFmtId="0" fontId="18" fillId="2" borderId="77" xfId="0" applyFont="1" applyFill="1" applyBorder="1" applyAlignment="1" applyProtection="1">
      <alignment wrapText="1"/>
    </xf>
    <xf numFmtId="3" fontId="18" fillId="2" borderId="27" xfId="0" applyNumberFormat="1" applyFont="1" applyFill="1" applyBorder="1" applyAlignment="1" applyProtection="1">
      <alignment horizontal="right"/>
    </xf>
    <xf numFmtId="3" fontId="18" fillId="2" borderId="36" xfId="0" applyNumberFormat="1" applyFont="1" applyFill="1" applyBorder="1" applyAlignment="1" applyProtection="1">
      <alignment horizontal="right"/>
    </xf>
    <xf numFmtId="3" fontId="18" fillId="2" borderId="28" xfId="0" applyNumberFormat="1" applyFont="1" applyFill="1" applyBorder="1" applyAlignment="1" applyProtection="1">
      <alignment horizontal="right"/>
    </xf>
    <xf numFmtId="3" fontId="1" fillId="2" borderId="13" xfId="0" applyNumberFormat="1" applyFont="1" applyFill="1" applyBorder="1" applyAlignment="1" applyProtection="1">
      <alignment horizontal="left" vertical="center"/>
    </xf>
    <xf numFmtId="10" fontId="4" fillId="2" borderId="27" xfId="0" applyNumberFormat="1" applyFont="1" applyFill="1" applyBorder="1" applyAlignment="1" applyProtection="1">
      <alignment horizontal="center" vertical="justify"/>
    </xf>
    <xf numFmtId="10" fontId="4" fillId="2" borderId="36" xfId="0" applyNumberFormat="1" applyFont="1" applyFill="1" applyBorder="1" applyAlignment="1" applyProtection="1">
      <alignment horizontal="center" vertical="justify"/>
    </xf>
    <xf numFmtId="0" fontId="1" fillId="2" borderId="36" xfId="0" applyFont="1" applyFill="1" applyBorder="1" applyAlignment="1" applyProtection="1">
      <alignment vertical="center"/>
    </xf>
    <xf numFmtId="3" fontId="1" fillId="0" borderId="0" xfId="0" applyNumberFormat="1" applyFont="1" applyFill="1" applyAlignment="1" applyProtection="1">
      <alignment vertical="center"/>
    </xf>
    <xf numFmtId="3" fontId="4" fillId="2" borderId="29" xfId="0" applyNumberFormat="1" applyFont="1" applyFill="1" applyBorder="1" applyAlignment="1" applyProtection="1">
      <alignment vertical="center"/>
    </xf>
    <xf numFmtId="3" fontId="4" fillId="2" borderId="1" xfId="0" applyNumberFormat="1" applyFont="1" applyFill="1" applyBorder="1" applyAlignment="1" applyProtection="1">
      <alignment horizontal="centerContinuous" vertical="center"/>
    </xf>
    <xf numFmtId="3" fontId="4" fillId="2" borderId="56" xfId="0" applyNumberFormat="1" applyFont="1" applyFill="1" applyBorder="1" applyAlignment="1" applyProtection="1">
      <alignment horizontal="centerContinuous" vertical="center"/>
    </xf>
    <xf numFmtId="3" fontId="4" fillId="2" borderId="63" xfId="0" applyNumberFormat="1" applyFont="1" applyFill="1" applyBorder="1" applyAlignment="1" applyProtection="1">
      <alignment horizontal="centerContinuous" vertical="center"/>
    </xf>
    <xf numFmtId="0" fontId="1" fillId="2" borderId="63" xfId="0" applyFont="1" applyFill="1" applyBorder="1" applyAlignment="1" applyProtection="1">
      <alignment horizontal="centerContinuous" vertical="center"/>
    </xf>
    <xf numFmtId="3" fontId="4" fillId="2" borderId="57" xfId="0" applyNumberFormat="1" applyFont="1" applyFill="1" applyBorder="1" applyAlignment="1" applyProtection="1">
      <alignment horizontal="centerContinuous" vertical="center"/>
    </xf>
    <xf numFmtId="3" fontId="4" fillId="0" borderId="0" xfId="0" applyNumberFormat="1" applyFont="1" applyFill="1" applyAlignment="1" applyProtection="1">
      <alignment vertical="center"/>
    </xf>
    <xf numFmtId="3" fontId="4" fillId="2" borderId="48" xfId="0" applyNumberFormat="1" applyFont="1" applyFill="1" applyBorder="1" applyAlignment="1" applyProtection="1">
      <alignment vertical="center"/>
    </xf>
    <xf numFmtId="0" fontId="1" fillId="2" borderId="1" xfId="0" applyFont="1" applyFill="1" applyBorder="1" applyAlignment="1" applyProtection="1">
      <alignment horizontal="left" vertical="center"/>
    </xf>
    <xf numFmtId="0" fontId="1" fillId="2" borderId="30" xfId="0" applyFont="1" applyFill="1" applyBorder="1" applyAlignment="1" applyProtection="1">
      <alignment horizontal="left" vertical="center"/>
    </xf>
    <xf numFmtId="3" fontId="1" fillId="2" borderId="3" xfId="0" applyNumberFormat="1" applyFont="1" applyFill="1" applyBorder="1" applyAlignment="1" applyProtection="1">
      <alignment horizontal="left" vertical="center"/>
    </xf>
    <xf numFmtId="1" fontId="21" fillId="0" borderId="24" xfId="0" applyNumberFormat="1" applyFont="1" applyFill="1" applyBorder="1" applyAlignment="1" applyProtection="1">
      <alignment horizontal="center" vertical="center"/>
      <protection hidden="1"/>
    </xf>
    <xf numFmtId="3" fontId="1" fillId="0" borderId="24" xfId="0" applyNumberFormat="1" applyFont="1" applyFill="1" applyBorder="1" applyAlignment="1" applyProtection="1">
      <alignment vertical="center" wrapText="1"/>
      <protection hidden="1"/>
    </xf>
    <xf numFmtId="3" fontId="4" fillId="0" borderId="0" xfId="0" applyNumberFormat="1" applyFont="1" applyFill="1" applyAlignment="1" applyProtection="1">
      <alignment vertical="center"/>
      <protection hidden="1"/>
    </xf>
    <xf numFmtId="3" fontId="22" fillId="0" borderId="0" xfId="0" applyNumberFormat="1" applyFont="1" applyFill="1" applyAlignment="1" applyProtection="1">
      <alignment vertical="center"/>
    </xf>
    <xf numFmtId="3" fontId="5" fillId="2" borderId="24" xfId="0" applyNumberFormat="1" applyFont="1" applyFill="1" applyBorder="1" applyAlignment="1" applyProtection="1">
      <alignment horizontal="right" vertical="center"/>
    </xf>
    <xf numFmtId="3" fontId="5" fillId="2" borderId="26" xfId="0" applyNumberFormat="1" applyFont="1" applyFill="1" applyBorder="1" applyAlignment="1" applyProtection="1">
      <alignment horizontal="right" vertical="center"/>
    </xf>
    <xf numFmtId="3" fontId="4" fillId="2" borderId="0" xfId="0" applyNumberFormat="1" applyFont="1" applyFill="1" applyBorder="1" applyAlignment="1" applyProtection="1">
      <alignment horizontal="left" vertical="center"/>
    </xf>
    <xf numFmtId="3" fontId="4" fillId="2" borderId="0" xfId="0" applyNumberFormat="1" applyFont="1" applyFill="1" applyBorder="1" applyAlignment="1" applyProtection="1">
      <alignment horizontal="center" vertical="center"/>
    </xf>
    <xf numFmtId="3" fontId="4" fillId="2" borderId="0" xfId="0" applyNumberFormat="1" applyFont="1" applyFill="1" applyBorder="1" applyAlignment="1" applyProtection="1">
      <alignment horizontal="centerContinuous" vertical="center"/>
    </xf>
    <xf numFmtId="3" fontId="17" fillId="2" borderId="24" xfId="0" applyNumberFormat="1" applyFont="1" applyFill="1" applyBorder="1" applyAlignment="1" applyProtection="1">
      <alignment vertical="center" wrapText="1"/>
      <protection locked="0"/>
    </xf>
    <xf numFmtId="3" fontId="1" fillId="2" borderId="77" xfId="0" applyNumberFormat="1" applyFont="1" applyFill="1" applyBorder="1" applyAlignment="1" applyProtection="1">
      <alignment horizontal="left" vertical="center" wrapText="1"/>
    </xf>
    <xf numFmtId="164" fontId="5" fillId="2" borderId="13" xfId="0" applyNumberFormat="1" applyFont="1" applyFill="1" applyBorder="1" applyAlignment="1" applyProtection="1">
      <alignment horizontal="center" vertical="center"/>
    </xf>
    <xf numFmtId="3" fontId="4" fillId="2" borderId="13" xfId="0" applyNumberFormat="1" applyFont="1" applyFill="1" applyBorder="1" applyAlignment="1" applyProtection="1">
      <alignment horizontal="left" vertical="center" wrapText="1"/>
    </xf>
    <xf numFmtId="3" fontId="4" fillId="2" borderId="2" xfId="0" applyNumberFormat="1" applyFont="1" applyFill="1" applyBorder="1" applyAlignment="1" applyProtection="1">
      <alignment vertical="center"/>
    </xf>
    <xf numFmtId="164" fontId="18" fillId="2" borderId="38" xfId="0" applyNumberFormat="1" applyFont="1" applyFill="1" applyBorder="1" applyAlignment="1" applyProtection="1">
      <alignment horizontal="center" vertical="center"/>
    </xf>
    <xf numFmtId="3" fontId="3" fillId="2" borderId="78" xfId="0" applyNumberFormat="1" applyFont="1" applyFill="1" applyBorder="1" applyAlignment="1" applyProtection="1">
      <alignment horizontal="left" vertical="center" wrapText="1"/>
    </xf>
    <xf numFmtId="3" fontId="15" fillId="2" borderId="6" xfId="0" applyNumberFormat="1" applyFont="1" applyFill="1" applyBorder="1" applyAlignment="1" applyProtection="1">
      <alignment vertical="center"/>
    </xf>
    <xf numFmtId="3" fontId="15" fillId="2" borderId="8" xfId="0" applyNumberFormat="1" applyFont="1" applyFill="1" applyBorder="1" applyAlignment="1" applyProtection="1">
      <alignment vertical="center"/>
    </xf>
    <xf numFmtId="3" fontId="15" fillId="2" borderId="7" xfId="0" applyNumberFormat="1" applyFont="1" applyFill="1" applyBorder="1" applyAlignment="1" applyProtection="1">
      <alignment vertical="center"/>
    </xf>
    <xf numFmtId="1" fontId="21" fillId="2" borderId="38" xfId="0" applyNumberFormat="1" applyFont="1" applyFill="1" applyBorder="1" applyAlignment="1" applyProtection="1">
      <alignment horizontal="center" vertical="center"/>
    </xf>
    <xf numFmtId="3" fontId="1" fillId="0" borderId="66" xfId="0" applyNumberFormat="1" applyFont="1" applyFill="1" applyBorder="1" applyAlignment="1" applyProtection="1">
      <alignment horizontal="left" vertical="center" wrapText="1"/>
    </xf>
    <xf numFmtId="3" fontId="20" fillId="4" borderId="20" xfId="0" applyNumberFormat="1" applyFont="1" applyFill="1" applyBorder="1" applyAlignment="1" applyProtection="1">
      <alignment vertical="center"/>
    </xf>
    <xf numFmtId="3" fontId="1" fillId="2" borderId="66" xfId="0" applyNumberFormat="1" applyFont="1" applyFill="1" applyBorder="1" applyAlignment="1" applyProtection="1">
      <alignment horizontal="left" vertical="center" wrapText="1"/>
    </xf>
    <xf numFmtId="3" fontId="4" fillId="0" borderId="0" xfId="0" applyNumberFormat="1" applyFont="1" applyFill="1" applyBorder="1" applyAlignment="1" applyProtection="1">
      <alignment vertical="center"/>
    </xf>
    <xf numFmtId="3" fontId="1" fillId="2" borderId="79" xfId="0" applyNumberFormat="1" applyFont="1" applyFill="1" applyBorder="1" applyAlignment="1" applyProtection="1">
      <alignment horizontal="left" vertical="center" wrapText="1"/>
    </xf>
    <xf numFmtId="3" fontId="20" fillId="4" borderId="35" xfId="0" applyNumberFormat="1" applyFont="1" applyFill="1" applyBorder="1" applyAlignment="1" applyProtection="1">
      <alignment vertical="center"/>
    </xf>
    <xf numFmtId="1" fontId="23" fillId="2" borderId="80" xfId="0" applyNumberFormat="1" applyFont="1" applyFill="1" applyBorder="1" applyAlignment="1" applyProtection="1">
      <alignment horizontal="center" vertical="center"/>
    </xf>
    <xf numFmtId="3" fontId="24" fillId="2" borderId="78" xfId="0" applyNumberFormat="1" applyFont="1" applyFill="1" applyBorder="1" applyAlignment="1" applyProtection="1">
      <alignment horizontal="left" vertical="center" wrapText="1"/>
    </xf>
    <xf numFmtId="1" fontId="25" fillId="2" borderId="80" xfId="0" applyNumberFormat="1" applyFont="1" applyFill="1" applyBorder="1" applyAlignment="1" applyProtection="1">
      <alignment horizontal="center" vertical="center"/>
    </xf>
    <xf numFmtId="3" fontId="26" fillId="2" borderId="66" xfId="0" applyNumberFormat="1" applyFont="1" applyFill="1" applyBorder="1" applyAlignment="1" applyProtection="1">
      <alignment horizontal="left" vertical="center" wrapText="1"/>
    </xf>
    <xf numFmtId="3" fontId="5" fillId="0" borderId="50" xfId="0" applyNumberFormat="1" applyFont="1" applyFill="1" applyBorder="1" applyAlignment="1" applyProtection="1">
      <alignment vertical="center"/>
    </xf>
    <xf numFmtId="3" fontId="5" fillId="0" borderId="22" xfId="0" applyNumberFormat="1" applyFont="1" applyFill="1" applyBorder="1" applyAlignment="1" applyProtection="1">
      <alignment vertical="center"/>
    </xf>
    <xf numFmtId="164" fontId="18" fillId="2" borderId="53" xfId="0" quotePrefix="1" applyNumberFormat="1" applyFont="1" applyFill="1" applyBorder="1" applyAlignment="1" applyProtection="1">
      <alignment horizontal="center" vertical="center"/>
    </xf>
    <xf numFmtId="3" fontId="15" fillId="2" borderId="53" xfId="0" applyNumberFormat="1" applyFont="1" applyFill="1" applyBorder="1" applyAlignment="1" applyProtection="1">
      <alignment horizontal="left" vertical="center" wrapText="1"/>
    </xf>
    <xf numFmtId="3" fontId="15" fillId="2" borderId="54" xfId="0" applyNumberFormat="1" applyFont="1" applyFill="1" applyBorder="1" applyAlignment="1" applyProtection="1">
      <alignment vertical="center"/>
    </xf>
    <xf numFmtId="3" fontId="15" fillId="2" borderId="55" xfId="0" applyNumberFormat="1" applyFont="1" applyFill="1" applyBorder="1" applyAlignment="1" applyProtection="1">
      <alignment vertical="center"/>
    </xf>
    <xf numFmtId="3" fontId="15" fillId="2" borderId="53" xfId="0" applyNumberFormat="1" applyFont="1" applyFill="1" applyBorder="1" applyAlignment="1" applyProtection="1">
      <alignment vertical="center"/>
    </xf>
    <xf numFmtId="3" fontId="26" fillId="0" borderId="66" xfId="0" applyNumberFormat="1" applyFont="1" applyFill="1" applyBorder="1" applyAlignment="1" applyProtection="1">
      <alignment horizontal="left" vertical="center" wrapText="1"/>
    </xf>
    <xf numFmtId="3" fontId="3" fillId="2" borderId="22" xfId="0" applyNumberFormat="1" applyFont="1" applyFill="1" applyBorder="1" applyAlignment="1" applyProtection="1">
      <alignment horizontal="left" vertical="center" wrapText="1"/>
    </xf>
    <xf numFmtId="3" fontId="20" fillId="2" borderId="20" xfId="0" applyNumberFormat="1" applyFont="1" applyFill="1" applyBorder="1" applyAlignment="1" applyProtection="1">
      <alignment horizontal="right" vertical="center"/>
    </xf>
    <xf numFmtId="3" fontId="20" fillId="2" borderId="21" xfId="0" applyNumberFormat="1" applyFont="1" applyFill="1" applyBorder="1" applyAlignment="1" applyProtection="1">
      <alignment horizontal="right" vertical="center"/>
    </xf>
    <xf numFmtId="3" fontId="20" fillId="2" borderId="38" xfId="0" applyNumberFormat="1" applyFont="1" applyFill="1" applyBorder="1" applyAlignment="1" applyProtection="1">
      <alignment horizontal="right" vertical="center"/>
    </xf>
    <xf numFmtId="3" fontId="21" fillId="2" borderId="79" xfId="0" applyNumberFormat="1" applyFont="1" applyFill="1" applyBorder="1" applyAlignment="1" applyProtection="1">
      <alignment horizontal="left" vertical="center" wrapText="1"/>
    </xf>
    <xf numFmtId="3" fontId="15" fillId="0" borderId="56" xfId="0" applyNumberFormat="1" applyFont="1" applyFill="1" applyBorder="1" applyAlignment="1" applyProtection="1">
      <alignment horizontal="right" vertical="center"/>
    </xf>
    <xf numFmtId="3" fontId="15" fillId="0" borderId="64" xfId="0" applyNumberFormat="1" applyFont="1" applyFill="1" applyBorder="1" applyAlignment="1" applyProtection="1">
      <alignment horizontal="right" vertical="center"/>
    </xf>
    <xf numFmtId="3" fontId="15" fillId="0" borderId="55" xfId="0" applyNumberFormat="1" applyFont="1" applyFill="1" applyBorder="1" applyAlignment="1" applyProtection="1">
      <alignment horizontal="right" vertical="center"/>
    </xf>
    <xf numFmtId="164" fontId="21" fillId="0" borderId="24" xfId="0" quotePrefix="1" applyNumberFormat="1" applyFont="1" applyFill="1" applyBorder="1" applyAlignment="1" applyProtection="1">
      <alignment horizontal="center" vertical="center"/>
    </xf>
    <xf numFmtId="3" fontId="4" fillId="0" borderId="21" xfId="0" applyNumberFormat="1" applyFont="1" applyFill="1" applyBorder="1" applyAlignment="1" applyProtection="1">
      <alignment vertical="center"/>
    </xf>
    <xf numFmtId="3" fontId="4" fillId="0" borderId="38" xfId="0" applyNumberFormat="1" applyFont="1" applyFill="1" applyBorder="1" applyAlignment="1" applyProtection="1">
      <alignment vertical="center"/>
    </xf>
    <xf numFmtId="3" fontId="4" fillId="0" borderId="50" xfId="0" applyNumberFormat="1" applyFont="1" applyFill="1" applyBorder="1" applyAlignment="1" applyProtection="1">
      <alignment vertical="center"/>
    </xf>
    <xf numFmtId="3" fontId="4" fillId="0" borderId="22" xfId="0" applyNumberFormat="1" applyFont="1" applyFill="1" applyBorder="1" applyAlignment="1" applyProtection="1">
      <alignment vertical="center"/>
    </xf>
    <xf numFmtId="3" fontId="4" fillId="0" borderId="20" xfId="0" applyNumberFormat="1" applyFont="1" applyFill="1" applyBorder="1" applyAlignment="1" applyProtection="1">
      <alignment vertical="center"/>
    </xf>
    <xf numFmtId="164" fontId="21" fillId="0" borderId="24" xfId="0" applyNumberFormat="1" applyFont="1" applyFill="1" applyBorder="1" applyAlignment="1" applyProtection="1">
      <alignment horizontal="center" vertical="center"/>
    </xf>
    <xf numFmtId="3" fontId="4" fillId="2" borderId="38" xfId="0" applyNumberFormat="1" applyFont="1" applyFill="1" applyBorder="1" applyAlignment="1" applyProtection="1">
      <alignment vertical="center"/>
    </xf>
    <xf numFmtId="164" fontId="21" fillId="2" borderId="24" xfId="0" quotePrefix="1" applyNumberFormat="1" applyFont="1" applyFill="1" applyBorder="1" applyAlignment="1" applyProtection="1">
      <alignment horizontal="center" vertical="center"/>
    </xf>
    <xf numFmtId="164" fontId="21" fillId="2" borderId="24" xfId="0" applyNumberFormat="1" applyFont="1" applyFill="1" applyBorder="1" applyAlignment="1" applyProtection="1">
      <alignment horizontal="center" vertical="center"/>
    </xf>
    <xf numFmtId="164" fontId="21" fillId="2" borderId="77" xfId="0" applyNumberFormat="1" applyFont="1" applyFill="1" applyBorder="1" applyAlignment="1" applyProtection="1">
      <alignment horizontal="center" vertical="center"/>
    </xf>
    <xf numFmtId="3" fontId="1" fillId="2" borderId="79" xfId="0" applyNumberFormat="1" applyFont="1" applyFill="1" applyBorder="1" applyAlignment="1" applyProtection="1">
      <alignment horizontal="left" vertical="center" wrapText="1"/>
      <protection locked="0"/>
    </xf>
    <xf numFmtId="3" fontId="4" fillId="0" borderId="36" xfId="0" applyNumberFormat="1" applyFont="1" applyFill="1" applyBorder="1" applyAlignment="1" applyProtection="1">
      <alignment vertical="center"/>
    </xf>
    <xf numFmtId="3" fontId="4" fillId="0" borderId="81" xfId="0" applyNumberFormat="1" applyFont="1" applyFill="1" applyBorder="1" applyAlignment="1" applyProtection="1">
      <alignment vertical="center"/>
    </xf>
    <xf numFmtId="3" fontId="4" fillId="2" borderId="81" xfId="0" applyNumberFormat="1" applyFont="1" applyFill="1" applyBorder="1" applyAlignment="1" applyProtection="1">
      <alignment vertical="center"/>
    </xf>
    <xf numFmtId="3" fontId="4" fillId="2" borderId="35" xfId="0" applyNumberFormat="1" applyFont="1" applyFill="1" applyBorder="1" applyAlignment="1" applyProtection="1">
      <alignment vertical="center"/>
    </xf>
    <xf numFmtId="164" fontId="18" fillId="2" borderId="2" xfId="0" quotePrefix="1" applyNumberFormat="1" applyFont="1" applyFill="1" applyBorder="1" applyAlignment="1" applyProtection="1">
      <alignment horizontal="left" vertical="center"/>
    </xf>
    <xf numFmtId="3" fontId="15" fillId="2" borderId="2" xfId="0" applyNumberFormat="1" applyFont="1" applyFill="1" applyBorder="1" applyAlignment="1" applyProtection="1">
      <alignment horizontal="left" vertical="center" wrapText="1"/>
    </xf>
    <xf numFmtId="3" fontId="15" fillId="2" borderId="18" xfId="0" applyNumberFormat="1" applyFont="1" applyFill="1" applyBorder="1" applyAlignment="1" applyProtection="1">
      <alignment vertical="center"/>
    </xf>
    <xf numFmtId="3" fontId="15" fillId="2" borderId="9" xfId="0" applyNumberFormat="1" applyFont="1" applyFill="1" applyBorder="1" applyAlignment="1" applyProtection="1">
      <alignment vertical="center"/>
    </xf>
    <xf numFmtId="3" fontId="15" fillId="2" borderId="56" xfId="0" applyNumberFormat="1" applyFont="1" applyFill="1" applyBorder="1" applyAlignment="1" applyProtection="1">
      <alignment vertical="center"/>
    </xf>
    <xf numFmtId="3" fontId="15" fillId="2" borderId="57" xfId="0" applyNumberFormat="1" applyFont="1" applyFill="1" applyBorder="1" applyAlignment="1" applyProtection="1">
      <alignment vertical="center"/>
    </xf>
    <xf numFmtId="164" fontId="18" fillId="2" borderId="53" xfId="0" quotePrefix="1" applyNumberFormat="1" applyFont="1" applyFill="1" applyBorder="1" applyAlignment="1" applyProtection="1">
      <alignment horizontal="left" vertical="center"/>
    </xf>
    <xf numFmtId="164" fontId="18" fillId="0" borderId="13" xfId="0" quotePrefix="1" applyNumberFormat="1" applyFont="1" applyFill="1" applyBorder="1" applyAlignment="1" applyProtection="1">
      <alignment horizontal="left" vertical="center"/>
    </xf>
    <xf numFmtId="3" fontId="15" fillId="0" borderId="13" xfId="0" applyNumberFormat="1" applyFont="1" applyFill="1" applyBorder="1" applyAlignment="1" applyProtection="1">
      <alignment horizontal="left" vertical="center" wrapText="1"/>
    </xf>
    <xf numFmtId="3" fontId="15" fillId="0" borderId="33" xfId="0" applyNumberFormat="1" applyFont="1" applyFill="1" applyBorder="1" applyAlignment="1" applyProtection="1">
      <alignment vertical="center"/>
    </xf>
    <xf numFmtId="3" fontId="15" fillId="0" borderId="23" xfId="0" applyNumberFormat="1" applyFont="1" applyFill="1" applyBorder="1" applyAlignment="1" applyProtection="1">
      <alignment vertical="center"/>
    </xf>
    <xf numFmtId="3" fontId="15" fillId="0" borderId="34" xfId="0" applyNumberFormat="1" applyFont="1" applyFill="1" applyBorder="1" applyAlignment="1" applyProtection="1">
      <alignment vertical="center"/>
    </xf>
    <xf numFmtId="164" fontId="18" fillId="2" borderId="29" xfId="0" quotePrefix="1" applyNumberFormat="1" applyFont="1" applyFill="1" applyBorder="1" applyAlignment="1" applyProtection="1">
      <alignment horizontal="left" vertical="center"/>
    </xf>
    <xf numFmtId="3" fontId="15" fillId="2" borderId="29" xfId="0" applyNumberFormat="1" applyFont="1" applyFill="1" applyBorder="1" applyAlignment="1" applyProtection="1">
      <alignment horizontal="left" vertical="center" wrapText="1"/>
    </xf>
    <xf numFmtId="3" fontId="15" fillId="2" borderId="39" xfId="0" applyNumberFormat="1" applyFont="1" applyFill="1" applyBorder="1" applyAlignment="1" applyProtection="1">
      <alignment vertical="center"/>
    </xf>
    <xf numFmtId="3" fontId="15" fillId="2" borderId="70" xfId="0" applyNumberFormat="1" applyFont="1" applyFill="1" applyBorder="1" applyAlignment="1" applyProtection="1">
      <alignment vertical="center"/>
    </xf>
    <xf numFmtId="3" fontId="15" fillId="2" borderId="32" xfId="0" applyNumberFormat="1" applyFont="1" applyFill="1" applyBorder="1" applyAlignment="1" applyProtection="1">
      <alignment vertical="center"/>
    </xf>
    <xf numFmtId="1" fontId="5" fillId="2" borderId="0" xfId="0" applyNumberFormat="1" applyFont="1" applyFill="1" applyAlignment="1" applyProtection="1">
      <alignment horizontal="center" vertical="center"/>
    </xf>
    <xf numFmtId="3" fontId="4" fillId="2" borderId="0" xfId="0" applyNumberFormat="1" applyFont="1" applyFill="1" applyAlignment="1" applyProtection="1">
      <alignment vertical="center" wrapText="1"/>
    </xf>
    <xf numFmtId="3" fontId="5" fillId="2" borderId="20" xfId="0" applyNumberFormat="1" applyFont="1" applyFill="1" applyBorder="1" applyAlignment="1" applyProtection="1">
      <alignment horizontal="right" vertical="center"/>
    </xf>
    <xf numFmtId="3" fontId="4" fillId="2" borderId="0" xfId="0" applyNumberFormat="1" applyFont="1" applyFill="1" applyBorder="1" applyAlignment="1" applyProtection="1">
      <alignment horizontal="left" vertical="center" wrapText="1"/>
    </xf>
    <xf numFmtId="164" fontId="1" fillId="2" borderId="24" xfId="0" applyNumberFormat="1" applyFont="1" applyFill="1" applyBorder="1" applyAlignment="1" applyProtection="1">
      <alignment horizontal="center" vertical="center"/>
    </xf>
    <xf numFmtId="3" fontId="1" fillId="2" borderId="25" xfId="0" applyNumberFormat="1" applyFont="1" applyFill="1" applyBorder="1" applyAlignment="1" applyProtection="1">
      <alignment horizontal="left" vertical="center" wrapText="1"/>
    </xf>
    <xf numFmtId="3" fontId="5" fillId="2" borderId="25" xfId="0" applyNumberFormat="1" applyFont="1" applyFill="1" applyBorder="1" applyAlignment="1" applyProtection="1">
      <alignment vertical="center"/>
    </xf>
    <xf numFmtId="3" fontId="5" fillId="2" borderId="25" xfId="0" applyNumberFormat="1" applyFont="1" applyFill="1" applyBorder="1" applyAlignment="1" applyProtection="1">
      <alignment horizontal="right" vertical="center"/>
    </xf>
    <xf numFmtId="3" fontId="20" fillId="4" borderId="25" xfId="0" applyNumberFormat="1" applyFont="1" applyFill="1" applyBorder="1" applyAlignment="1" applyProtection="1">
      <alignment vertical="center"/>
      <protection locked="0"/>
    </xf>
    <xf numFmtId="3" fontId="20" fillId="4" borderId="24" xfId="0" applyNumberFormat="1" applyFont="1" applyFill="1" applyBorder="1" applyAlignment="1" applyProtection="1">
      <alignment vertical="center"/>
      <protection locked="0"/>
    </xf>
    <xf numFmtId="3" fontId="20" fillId="4" borderId="26" xfId="0" applyNumberFormat="1" applyFont="1" applyFill="1" applyBorder="1" applyAlignment="1" applyProtection="1">
      <alignment vertical="center"/>
      <protection locked="0"/>
    </xf>
    <xf numFmtId="164" fontId="7" fillId="2" borderId="21" xfId="0" applyNumberFormat="1" applyFont="1" applyFill="1" applyBorder="1" applyAlignment="1" applyProtection="1">
      <alignment horizontal="center" vertical="center"/>
    </xf>
    <xf numFmtId="3" fontId="10" fillId="2" borderId="21" xfId="0" applyNumberFormat="1" applyFont="1" applyFill="1" applyBorder="1" applyAlignment="1" applyProtection="1">
      <alignment vertical="center" wrapText="1"/>
    </xf>
    <xf numFmtId="3" fontId="20" fillId="2" borderId="21" xfId="0" applyNumberFormat="1" applyFont="1" applyFill="1" applyBorder="1" applyAlignment="1" applyProtection="1">
      <alignment horizontal="right" vertical="center"/>
      <protection locked="0"/>
    </xf>
    <xf numFmtId="164" fontId="1" fillId="2" borderId="27" xfId="0" applyNumberFormat="1" applyFont="1" applyFill="1" applyBorder="1" applyAlignment="1" applyProtection="1">
      <alignment horizontal="center" vertical="center"/>
    </xf>
    <xf numFmtId="3" fontId="1" fillId="2" borderId="28" xfId="0" applyNumberFormat="1" applyFont="1" applyFill="1" applyBorder="1" applyAlignment="1" applyProtection="1">
      <alignment horizontal="left" vertical="center" wrapText="1"/>
    </xf>
    <xf numFmtId="3" fontId="5" fillId="2" borderId="35" xfId="0" applyNumberFormat="1" applyFont="1" applyFill="1" applyBorder="1" applyAlignment="1" applyProtection="1">
      <alignment vertical="center"/>
    </xf>
    <xf numFmtId="3" fontId="5" fillId="2" borderId="36" xfId="0" applyNumberFormat="1" applyFont="1" applyFill="1" applyBorder="1" applyAlignment="1" applyProtection="1">
      <alignment horizontal="right" vertical="center"/>
    </xf>
    <xf numFmtId="3" fontId="5" fillId="2" borderId="81" xfId="0" applyNumberFormat="1" applyFont="1" applyFill="1" applyBorder="1" applyAlignment="1" applyProtection="1">
      <alignment horizontal="right" vertical="center"/>
    </xf>
    <xf numFmtId="3" fontId="5" fillId="2" borderId="27" xfId="0" applyNumberFormat="1" applyFont="1" applyFill="1" applyBorder="1" applyAlignment="1" applyProtection="1">
      <alignment horizontal="right" vertical="center"/>
    </xf>
    <xf numFmtId="3" fontId="5" fillId="2" borderId="28" xfId="0" applyNumberFormat="1" applyFont="1" applyFill="1" applyBorder="1" applyAlignment="1" applyProtection="1">
      <alignment horizontal="right" vertical="center"/>
    </xf>
    <xf numFmtId="1" fontId="3" fillId="2" borderId="5" xfId="0" applyNumberFormat="1" applyFont="1" applyFill="1" applyBorder="1" applyAlignment="1" applyProtection="1">
      <alignment horizontal="center" vertical="center" wrapText="1"/>
    </xf>
    <xf numFmtId="3" fontId="3" fillId="2" borderId="10" xfId="0" applyNumberFormat="1" applyFont="1" applyFill="1" applyBorder="1" applyAlignment="1" applyProtection="1">
      <alignment horizontal="center" vertical="center" wrapText="1"/>
    </xf>
    <xf numFmtId="3" fontId="15" fillId="2" borderId="10" xfId="0" applyNumberFormat="1" applyFont="1" applyFill="1" applyBorder="1" applyAlignment="1" applyProtection="1">
      <alignment horizontal="center" vertical="center"/>
    </xf>
    <xf numFmtId="3" fontId="15" fillId="2" borderId="11" xfId="0" applyNumberFormat="1" applyFont="1" applyFill="1" applyBorder="1" applyAlignment="1" applyProtection="1">
      <alignment horizontal="center" vertical="center"/>
    </xf>
    <xf numFmtId="3" fontId="20" fillId="2" borderId="5" xfId="0" applyNumberFormat="1" applyFont="1" applyFill="1" applyBorder="1" applyAlignment="1" applyProtection="1">
      <alignment horizontal="right" vertical="center"/>
    </xf>
    <xf numFmtId="3" fontId="20" fillId="2" borderId="11" xfId="0" applyNumberFormat="1" applyFont="1" applyFill="1" applyBorder="1" applyAlignment="1" applyProtection="1">
      <alignment horizontal="right" vertical="center"/>
    </xf>
    <xf numFmtId="164" fontId="21" fillId="2" borderId="27" xfId="0" applyNumberFormat="1" applyFont="1" applyFill="1" applyBorder="1" applyAlignment="1" applyProtection="1">
      <alignment horizontal="center" vertical="center"/>
    </xf>
    <xf numFmtId="3" fontId="4" fillId="2" borderId="28" xfId="0" applyNumberFormat="1" applyFont="1" applyFill="1" applyBorder="1" applyAlignment="1" applyProtection="1">
      <alignment horizontal="left" vertical="center" wrapText="1"/>
    </xf>
    <xf numFmtId="3" fontId="20" fillId="4" borderId="45" xfId="0" applyNumberFormat="1" applyFont="1" applyFill="1" applyBorder="1" applyAlignment="1" applyProtection="1">
      <alignment vertical="center"/>
      <protection locked="0"/>
    </xf>
    <xf numFmtId="3" fontId="20" fillId="4" borderId="17" xfId="0" applyNumberFormat="1" applyFont="1" applyFill="1" applyBorder="1" applyAlignment="1" applyProtection="1">
      <alignment vertical="center"/>
      <protection locked="0"/>
    </xf>
    <xf numFmtId="1" fontId="3" fillId="2" borderId="13" xfId="0" applyNumberFormat="1" applyFont="1" applyFill="1" applyBorder="1" applyAlignment="1" applyProtection="1">
      <alignment horizontal="center" vertical="center" wrapText="1"/>
    </xf>
    <xf numFmtId="3" fontId="3" fillId="2" borderId="0" xfId="0" applyNumberFormat="1" applyFont="1" applyFill="1" applyBorder="1" applyAlignment="1" applyProtection="1">
      <alignment horizontal="center" vertical="center" wrapText="1"/>
    </xf>
    <xf numFmtId="3" fontId="15" fillId="2" borderId="0" xfId="0" applyNumberFormat="1" applyFont="1" applyFill="1" applyBorder="1" applyAlignment="1" applyProtection="1">
      <alignment horizontal="center" vertical="center"/>
    </xf>
    <xf numFmtId="3" fontId="15" fillId="2" borderId="14" xfId="0" applyNumberFormat="1" applyFont="1" applyFill="1" applyBorder="1" applyAlignment="1" applyProtection="1">
      <alignment horizontal="center" vertical="center"/>
    </xf>
    <xf numFmtId="3" fontId="5" fillId="2" borderId="53" xfId="0" applyNumberFormat="1" applyFont="1" applyFill="1" applyBorder="1" applyAlignment="1" applyProtection="1">
      <alignment horizontal="right" vertical="center"/>
    </xf>
    <xf numFmtId="3" fontId="5" fillId="2" borderId="55" xfId="0" applyNumberFormat="1" applyFont="1" applyFill="1" applyBorder="1" applyAlignment="1" applyProtection="1">
      <alignment horizontal="right" vertical="center"/>
    </xf>
    <xf numFmtId="3" fontId="6" fillId="2" borderId="0" xfId="0" applyNumberFormat="1" applyFont="1" applyFill="1" applyAlignment="1" applyProtection="1">
      <alignment vertical="center"/>
    </xf>
    <xf numFmtId="3" fontId="5" fillId="2" borderId="5" xfId="0" applyNumberFormat="1" applyFont="1" applyFill="1" applyBorder="1" applyAlignment="1" applyProtection="1">
      <alignment horizontal="right" vertical="center"/>
    </xf>
    <xf numFmtId="3" fontId="5" fillId="2" borderId="11" xfId="0" applyNumberFormat="1" applyFont="1" applyFill="1" applyBorder="1" applyAlignment="1" applyProtection="1">
      <alignment horizontal="right" vertical="center"/>
    </xf>
    <xf numFmtId="164" fontId="7" fillId="2" borderId="50" xfId="0" applyNumberFormat="1" applyFont="1" applyFill="1" applyBorder="1" applyAlignment="1" applyProtection="1">
      <alignment horizontal="center" vertical="center"/>
    </xf>
    <xf numFmtId="3" fontId="10" fillId="2" borderId="22" xfId="0" applyNumberFormat="1" applyFont="1" applyFill="1" applyBorder="1" applyAlignment="1" applyProtection="1">
      <alignment vertical="center" wrapText="1"/>
    </xf>
    <xf numFmtId="164" fontId="21" fillId="2" borderId="50" xfId="0" applyNumberFormat="1" applyFont="1" applyFill="1" applyBorder="1" applyAlignment="1" applyProtection="1">
      <alignment horizontal="center" vertical="center"/>
    </xf>
    <xf numFmtId="3" fontId="5" fillId="2" borderId="29" xfId="0" applyNumberFormat="1" applyFont="1" applyFill="1" applyBorder="1" applyAlignment="1" applyProtection="1">
      <alignment horizontal="right" vertical="center"/>
    </xf>
    <xf numFmtId="3" fontId="5" fillId="2" borderId="30" xfId="0" applyNumberFormat="1" applyFont="1" applyFill="1" applyBorder="1" applyAlignment="1" applyProtection="1">
      <alignment horizontal="right" vertical="center"/>
    </xf>
    <xf numFmtId="164" fontId="7" fillId="2" borderId="18" xfId="0" applyNumberFormat="1" applyFont="1" applyFill="1" applyBorder="1" applyAlignment="1" applyProtection="1">
      <alignment horizontal="center" vertical="center"/>
    </xf>
    <xf numFmtId="3" fontId="10" fillId="2" borderId="19" xfId="0" applyNumberFormat="1" applyFont="1" applyFill="1" applyBorder="1" applyAlignment="1" applyProtection="1">
      <alignment vertical="center" wrapText="1"/>
    </xf>
    <xf numFmtId="3" fontId="20" fillId="2" borderId="9" xfId="0" applyNumberFormat="1" applyFont="1" applyFill="1" applyBorder="1" applyAlignment="1" applyProtection="1">
      <alignment horizontal="right" vertical="center"/>
    </xf>
    <xf numFmtId="1" fontId="5" fillId="2" borderId="0" xfId="0" applyNumberFormat="1" applyFont="1" applyFill="1" applyAlignment="1" applyProtection="1">
      <alignment horizontal="center"/>
    </xf>
    <xf numFmtId="3" fontId="4" fillId="2" borderId="0" xfId="0" applyNumberFormat="1" applyFont="1" applyFill="1" applyBorder="1" applyAlignment="1" applyProtection="1">
      <alignment horizontal="left" wrapText="1"/>
    </xf>
    <xf numFmtId="164" fontId="10" fillId="2" borderId="2" xfId="0" applyNumberFormat="1" applyFont="1" applyFill="1" applyBorder="1" applyAlignment="1" applyProtection="1">
      <alignment horizontal="center" vertical="center"/>
    </xf>
    <xf numFmtId="164" fontId="10" fillId="2" borderId="3" xfId="0" applyNumberFormat="1" applyFont="1" applyFill="1" applyBorder="1" applyAlignment="1" applyProtection="1">
      <alignment horizontal="center" vertical="center"/>
    </xf>
    <xf numFmtId="3" fontId="20" fillId="2" borderId="3" xfId="0" applyNumberFormat="1" applyFont="1" applyFill="1" applyBorder="1" applyAlignment="1" applyProtection="1">
      <alignment vertical="center"/>
    </xf>
    <xf numFmtId="3" fontId="20" fillId="2" borderId="4" xfId="0" applyNumberFormat="1" applyFont="1" applyFill="1" applyBorder="1" applyAlignment="1" applyProtection="1">
      <alignment vertical="center"/>
    </xf>
    <xf numFmtId="3" fontId="20" fillId="2" borderId="56" xfId="0" applyNumberFormat="1" applyFont="1" applyFill="1" applyBorder="1" applyAlignment="1" applyProtection="1">
      <alignment vertical="center"/>
    </xf>
    <xf numFmtId="3" fontId="20" fillId="2" borderId="57" xfId="0" applyNumberFormat="1" applyFont="1" applyFill="1" applyBorder="1" applyAlignment="1" applyProtection="1">
      <alignment vertical="center"/>
    </xf>
    <xf numFmtId="164" fontId="18" fillId="2" borderId="18" xfId="0" quotePrefix="1" applyNumberFormat="1" applyFont="1" applyFill="1" applyBorder="1" applyAlignment="1" applyProtection="1">
      <alignment horizontal="left" vertical="center"/>
    </xf>
    <xf numFmtId="3" fontId="15" fillId="2" borderId="72" xfId="0" applyNumberFormat="1" applyFont="1" applyFill="1" applyBorder="1" applyAlignment="1" applyProtection="1">
      <alignment horizontal="left" vertical="center" wrapText="1"/>
    </xf>
    <xf numFmtId="3" fontId="20" fillId="2" borderId="72" xfId="0" applyNumberFormat="1" applyFont="1" applyFill="1" applyBorder="1" applyAlignment="1" applyProtection="1">
      <alignment vertical="center"/>
    </xf>
    <xf numFmtId="3" fontId="20" fillId="2" borderId="19" xfId="0" applyNumberFormat="1" applyFont="1" applyFill="1" applyBorder="1" applyAlignment="1" applyProtection="1">
      <alignment vertical="center"/>
    </xf>
    <xf numFmtId="164" fontId="10" fillId="2" borderId="53" xfId="0" applyNumberFormat="1" applyFont="1" applyFill="1" applyBorder="1" applyAlignment="1" applyProtection="1">
      <alignment vertical="center"/>
    </xf>
    <xf numFmtId="164" fontId="10" fillId="2" borderId="54" xfId="0" applyNumberFormat="1" applyFont="1" applyFill="1" applyBorder="1" applyAlignment="1" applyProtection="1">
      <alignment vertical="center"/>
    </xf>
    <xf numFmtId="3" fontId="20" fillId="2" borderId="54" xfId="0" applyNumberFormat="1" applyFont="1" applyFill="1" applyBorder="1" applyAlignment="1" applyProtection="1">
      <alignment vertical="center"/>
    </xf>
    <xf numFmtId="3" fontId="20" fillId="2" borderId="55" xfId="0" applyNumberFormat="1" applyFont="1" applyFill="1" applyBorder="1" applyAlignment="1" applyProtection="1">
      <alignment vertical="center"/>
    </xf>
    <xf numFmtId="164" fontId="18" fillId="0" borderId="41" xfId="0" quotePrefix="1" applyNumberFormat="1" applyFont="1" applyFill="1" applyBorder="1" applyAlignment="1" applyProtection="1">
      <alignment horizontal="left" vertical="center"/>
    </xf>
    <xf numFmtId="3" fontId="15" fillId="0" borderId="60" xfId="0" applyNumberFormat="1" applyFont="1" applyFill="1" applyBorder="1" applyAlignment="1" applyProtection="1">
      <alignment horizontal="left" vertical="center" wrapText="1"/>
    </xf>
    <xf numFmtId="3" fontId="20" fillId="2" borderId="60" xfId="0" applyNumberFormat="1" applyFont="1" applyFill="1" applyBorder="1" applyAlignment="1" applyProtection="1">
      <alignment vertical="center"/>
    </xf>
    <xf numFmtId="3" fontId="20" fillId="2" borderId="67" xfId="0" applyNumberFormat="1" applyFont="1" applyFill="1" applyBorder="1" applyAlignment="1" applyProtection="1">
      <alignment vertical="center"/>
    </xf>
    <xf numFmtId="164" fontId="18" fillId="2" borderId="27" xfId="0" quotePrefix="1" applyNumberFormat="1" applyFont="1" applyFill="1" applyBorder="1" applyAlignment="1" applyProtection="1">
      <alignment horizontal="left" vertical="center"/>
    </xf>
    <xf numFmtId="3" fontId="15" fillId="2" borderId="36" xfId="0" applyNumberFormat="1" applyFont="1" applyFill="1" applyBorder="1" applyAlignment="1" applyProtection="1">
      <alignment horizontal="left" vertical="center" wrapText="1"/>
    </xf>
    <xf numFmtId="3" fontId="20" fillId="2" borderId="36" xfId="0" applyNumberFormat="1" applyFont="1" applyFill="1" applyBorder="1" applyAlignment="1" applyProtection="1">
      <alignment vertical="center"/>
    </xf>
    <xf numFmtId="3" fontId="20" fillId="2" borderId="28" xfId="0" applyNumberFormat="1" applyFont="1" applyFill="1" applyBorder="1" applyAlignment="1" applyProtection="1">
      <alignment vertical="center"/>
    </xf>
  </cellXfs>
  <cellStyles count="1">
    <cellStyle name="Normal" xfId="0" builtinId="0"/>
  </cellStyles>
  <dxfs count="1">
    <dxf>
      <font>
        <color indexed="1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JECUCION%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EJECUCION%202016\CONSOLIDADO%20INFORMACION\CONSOLIDADO%202011\SEPTIEMBRE%202011\AMAGA\VALIDADOR%202193%20TRIMEST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ENERO"/>
      <sheetName val="FEBRERO"/>
      <sheetName val="MARZO"/>
      <sheetName val="ABRIL"/>
      <sheetName val="MAYO"/>
      <sheetName val="JUNIO"/>
      <sheetName val="JULIO"/>
      <sheetName val="AGOSTO"/>
      <sheetName val="SEPTIEMBRE"/>
      <sheetName val="OCTUBRE"/>
      <sheetName val="NOVIEMBRE"/>
      <sheetName val="DICIEMBRE"/>
      <sheetName val="Datos para el 2193"/>
      <sheetName val="SEGUIMIENTO EQUILIBRIOS"/>
      <sheetName val="VERIFICACION MANTENIMIENTO"/>
    </sheetNames>
    <sheetDataSet>
      <sheetData sheetId="0">
        <row r="3">
          <cell r="B3" t="str">
            <v>YOLOMBÒ</v>
          </cell>
          <cell r="F3">
            <v>2020</v>
          </cell>
        </row>
        <row r="5">
          <cell r="B5" t="str">
            <v>ESE HOSPITAL SAN RAFAEL</v>
          </cell>
        </row>
      </sheetData>
      <sheetData sheetId="1">
        <row r="2">
          <cell r="B2" t="str">
            <v>SECRETARIA SECCIONAL DE SALUD Y PROTECCION SOCIAL DE ANTIOQUIA DE ANTIOQUIA</v>
          </cell>
          <cell r="T2" t="str">
            <v>SECRETARIA SECCIONAL DE SALUD Y PROTECCION SOCIAL DE ANTIOQUIA DE ANTIOQUIA</v>
          </cell>
        </row>
        <row r="7">
          <cell r="BQ7">
            <v>31187709</v>
          </cell>
        </row>
        <row r="10">
          <cell r="BQ10">
            <v>0</v>
          </cell>
        </row>
        <row r="11">
          <cell r="BQ11">
            <v>0</v>
          </cell>
        </row>
        <row r="12">
          <cell r="C12">
            <v>0</v>
          </cell>
          <cell r="P12">
            <v>0</v>
          </cell>
          <cell r="Q12">
            <v>200313</v>
          </cell>
          <cell r="BQ12">
            <v>0</v>
          </cell>
        </row>
        <row r="13">
          <cell r="C13">
            <v>0</v>
          </cell>
          <cell r="P13">
            <v>0</v>
          </cell>
          <cell r="Q13">
            <v>0</v>
          </cell>
          <cell r="BQ13">
            <v>0</v>
          </cell>
        </row>
        <row r="14">
          <cell r="C14">
            <v>0</v>
          </cell>
          <cell r="P14">
            <v>0</v>
          </cell>
          <cell r="Q14">
            <v>38380342</v>
          </cell>
          <cell r="BQ14">
            <v>5040084</v>
          </cell>
        </row>
        <row r="15">
          <cell r="C15">
            <v>0</v>
          </cell>
          <cell r="P15">
            <v>0</v>
          </cell>
          <cell r="Q15">
            <v>0</v>
          </cell>
        </row>
        <row r="16">
          <cell r="BQ16">
            <v>0</v>
          </cell>
        </row>
        <row r="17">
          <cell r="U17">
            <v>599712804</v>
          </cell>
          <cell r="Z17">
            <v>46130477</v>
          </cell>
          <cell r="AC17">
            <v>46130477</v>
          </cell>
          <cell r="AF17">
            <v>0</v>
          </cell>
          <cell r="AL17">
            <v>0</v>
          </cell>
          <cell r="AM17">
            <v>0</v>
          </cell>
          <cell r="BQ17">
            <v>11629200</v>
          </cell>
        </row>
        <row r="18">
          <cell r="U18">
            <v>0</v>
          </cell>
          <cell r="Z18">
            <v>0</v>
          </cell>
          <cell r="AC18">
            <v>0</v>
          </cell>
          <cell r="AF18">
            <v>0</v>
          </cell>
          <cell r="AL18">
            <v>0</v>
          </cell>
          <cell r="AM18">
            <v>0</v>
          </cell>
          <cell r="BQ18">
            <v>0</v>
          </cell>
        </row>
        <row r="19">
          <cell r="U19">
            <v>0</v>
          </cell>
          <cell r="Z19">
            <v>0</v>
          </cell>
          <cell r="AC19">
            <v>0</v>
          </cell>
          <cell r="AF19">
            <v>0</v>
          </cell>
          <cell r="AL19">
            <v>0</v>
          </cell>
          <cell r="AM19">
            <v>0</v>
          </cell>
          <cell r="BQ19">
            <v>14518425</v>
          </cell>
        </row>
        <row r="20">
          <cell r="BQ20">
            <v>0</v>
          </cell>
        </row>
        <row r="21">
          <cell r="U21">
            <v>57406688</v>
          </cell>
          <cell r="Z21">
            <v>0</v>
          </cell>
          <cell r="AC21">
            <v>0</v>
          </cell>
          <cell r="AF21">
            <v>0</v>
          </cell>
          <cell r="AL21">
            <v>0</v>
          </cell>
          <cell r="AM21">
            <v>0</v>
          </cell>
          <cell r="BQ21">
            <v>0</v>
          </cell>
        </row>
        <row r="22">
          <cell r="U22">
            <v>29924907</v>
          </cell>
          <cell r="Z22">
            <v>3723004</v>
          </cell>
          <cell r="AC22">
            <v>3723004</v>
          </cell>
          <cell r="AF22">
            <v>0</v>
          </cell>
          <cell r="AL22">
            <v>0</v>
          </cell>
          <cell r="AM22">
            <v>0</v>
          </cell>
        </row>
        <row r="23">
          <cell r="C23">
            <v>4813205897</v>
          </cell>
          <cell r="H23">
            <v>389780369</v>
          </cell>
          <cell r="K23">
            <v>29980040</v>
          </cell>
          <cell r="P23">
            <v>0</v>
          </cell>
          <cell r="Q23">
            <v>0</v>
          </cell>
          <cell r="U23">
            <v>17491625</v>
          </cell>
          <cell r="Z23">
            <v>7297738</v>
          </cell>
          <cell r="AC23">
            <v>7297738</v>
          </cell>
          <cell r="AF23">
            <v>0</v>
          </cell>
          <cell r="AL23">
            <v>0</v>
          </cell>
          <cell r="AM23">
            <v>0</v>
          </cell>
          <cell r="BQ23">
            <v>0</v>
          </cell>
        </row>
        <row r="24">
          <cell r="C24">
            <v>0</v>
          </cell>
          <cell r="H24">
            <v>233904842</v>
          </cell>
          <cell r="K24">
            <v>233904842</v>
          </cell>
          <cell r="P24">
            <v>0</v>
          </cell>
          <cell r="Q24">
            <v>1651347826</v>
          </cell>
          <cell r="U24">
            <v>27622996</v>
          </cell>
          <cell r="Z24">
            <v>0</v>
          </cell>
          <cell r="AC24">
            <v>0</v>
          </cell>
          <cell r="AF24">
            <v>0</v>
          </cell>
          <cell r="AL24">
            <v>0</v>
          </cell>
          <cell r="AM24">
            <v>0</v>
          </cell>
          <cell r="BQ24">
            <v>0</v>
          </cell>
        </row>
        <row r="25">
          <cell r="U25">
            <v>0</v>
          </cell>
          <cell r="Z25">
            <v>0</v>
          </cell>
          <cell r="AC25">
            <v>0</v>
          </cell>
          <cell r="AF25">
            <v>0</v>
          </cell>
          <cell r="AL25">
            <v>0</v>
          </cell>
          <cell r="AM25">
            <v>0</v>
          </cell>
        </row>
        <row r="26">
          <cell r="C26">
            <v>17206185590</v>
          </cell>
          <cell r="H26">
            <v>1425963183</v>
          </cell>
          <cell r="K26">
            <v>218074249</v>
          </cell>
          <cell r="P26">
            <v>0</v>
          </cell>
          <cell r="Q26">
            <v>0</v>
          </cell>
          <cell r="U26">
            <v>8582028</v>
          </cell>
          <cell r="Z26">
            <v>617124</v>
          </cell>
          <cell r="AC26">
            <v>617124</v>
          </cell>
          <cell r="AF26">
            <v>0</v>
          </cell>
          <cell r="AL26">
            <v>0</v>
          </cell>
          <cell r="AM26">
            <v>0</v>
          </cell>
          <cell r="BQ26">
            <v>151000</v>
          </cell>
        </row>
        <row r="27">
          <cell r="C27">
            <v>0</v>
          </cell>
          <cell r="H27">
            <v>827842671</v>
          </cell>
          <cell r="K27">
            <v>827842671</v>
          </cell>
          <cell r="P27">
            <v>0</v>
          </cell>
          <cell r="Q27">
            <v>4924055137</v>
          </cell>
          <cell r="U27">
            <v>5545848</v>
          </cell>
          <cell r="Z27">
            <v>377268</v>
          </cell>
          <cell r="AC27">
            <v>377268</v>
          </cell>
          <cell r="AF27">
            <v>0</v>
          </cell>
          <cell r="AL27">
            <v>0</v>
          </cell>
          <cell r="AM27">
            <v>0</v>
          </cell>
          <cell r="BQ27">
            <v>0</v>
          </cell>
        </row>
        <row r="28">
          <cell r="U28">
            <v>13000000</v>
          </cell>
          <cell r="Z28">
            <v>0</v>
          </cell>
          <cell r="AC28">
            <v>0</v>
          </cell>
          <cell r="AF28">
            <v>0</v>
          </cell>
          <cell r="AL28">
            <v>0</v>
          </cell>
          <cell r="AM28">
            <v>0</v>
          </cell>
          <cell r="BQ28">
            <v>5430000</v>
          </cell>
        </row>
        <row r="29">
          <cell r="U29">
            <v>3331737</v>
          </cell>
          <cell r="Z29">
            <v>486270</v>
          </cell>
          <cell r="AC29">
            <v>486270</v>
          </cell>
          <cell r="AF29">
            <v>0</v>
          </cell>
          <cell r="AL29">
            <v>0</v>
          </cell>
          <cell r="AM29">
            <v>0</v>
          </cell>
          <cell r="BQ29">
            <v>440000</v>
          </cell>
        </row>
        <row r="30">
          <cell r="C30">
            <v>0</v>
          </cell>
          <cell r="H30">
            <v>0</v>
          </cell>
          <cell r="K30">
            <v>0</v>
          </cell>
          <cell r="P30">
            <v>0</v>
          </cell>
          <cell r="Q30">
            <v>0</v>
          </cell>
          <cell r="U30">
            <v>0</v>
          </cell>
          <cell r="Z30">
            <v>0</v>
          </cell>
          <cell r="AC30">
            <v>0</v>
          </cell>
          <cell r="AF30">
            <v>0</v>
          </cell>
          <cell r="AL30">
            <v>0</v>
          </cell>
          <cell r="AM30">
            <v>0</v>
          </cell>
          <cell r="BQ30">
            <v>0</v>
          </cell>
        </row>
        <row r="31">
          <cell r="C31">
            <v>0</v>
          </cell>
          <cell r="H31">
            <v>0</v>
          </cell>
          <cell r="K31">
            <v>0</v>
          </cell>
          <cell r="P31">
            <v>0</v>
          </cell>
          <cell r="Q31">
            <v>0</v>
          </cell>
          <cell r="U31">
            <v>0</v>
          </cell>
          <cell r="Z31">
            <v>0</v>
          </cell>
          <cell r="AC31">
            <v>0</v>
          </cell>
          <cell r="AF31">
            <v>0</v>
          </cell>
          <cell r="AL31">
            <v>0</v>
          </cell>
          <cell r="AM31">
            <v>0</v>
          </cell>
          <cell r="BQ31">
            <v>1642468512</v>
          </cell>
        </row>
        <row r="32">
          <cell r="U32">
            <v>0</v>
          </cell>
          <cell r="Z32">
            <v>0</v>
          </cell>
          <cell r="AC32">
            <v>0</v>
          </cell>
          <cell r="AF32">
            <v>0</v>
          </cell>
          <cell r="AL32">
            <v>0</v>
          </cell>
          <cell r="AM32">
            <v>0</v>
          </cell>
          <cell r="BQ32">
            <v>1679677221</v>
          </cell>
        </row>
        <row r="33">
          <cell r="C33">
            <v>308383226</v>
          </cell>
          <cell r="H33">
            <v>46546200</v>
          </cell>
          <cell r="K33">
            <v>0</v>
          </cell>
          <cell r="P33">
            <v>0</v>
          </cell>
          <cell r="U33">
            <v>0</v>
          </cell>
          <cell r="Z33">
            <v>48023607</v>
          </cell>
          <cell r="AC33">
            <v>48023607</v>
          </cell>
          <cell r="AF33">
            <v>48023607</v>
          </cell>
          <cell r="AL33">
            <v>0</v>
          </cell>
          <cell r="AM33">
            <v>48023607</v>
          </cell>
        </row>
        <row r="34">
          <cell r="C34">
            <v>0</v>
          </cell>
          <cell r="H34">
            <v>0</v>
          </cell>
          <cell r="K34">
            <v>0</v>
          </cell>
          <cell r="P34">
            <v>0</v>
          </cell>
          <cell r="Q34">
            <v>128999957</v>
          </cell>
        </row>
        <row r="36">
          <cell r="C36">
            <v>0</v>
          </cell>
          <cell r="H36">
            <v>0</v>
          </cell>
          <cell r="K36">
            <v>0</v>
          </cell>
          <cell r="P36">
            <v>0</v>
          </cell>
          <cell r="Q36">
            <v>0</v>
          </cell>
          <cell r="U36">
            <v>1290621754</v>
          </cell>
          <cell r="Z36">
            <v>1280621754</v>
          </cell>
          <cell r="AC36">
            <v>108892235</v>
          </cell>
          <cell r="AF36">
            <v>0</v>
          </cell>
          <cell r="AL36">
            <v>0</v>
          </cell>
          <cell r="AM36">
            <v>0</v>
          </cell>
        </row>
        <row r="37">
          <cell r="C37">
            <v>0</v>
          </cell>
          <cell r="H37">
            <v>0</v>
          </cell>
          <cell r="K37">
            <v>0</v>
          </cell>
          <cell r="P37">
            <v>0</v>
          </cell>
          <cell r="Q37">
            <v>0</v>
          </cell>
          <cell r="U37">
            <v>0</v>
          </cell>
          <cell r="Z37">
            <v>0</v>
          </cell>
          <cell r="AC37">
            <v>0</v>
          </cell>
          <cell r="AF37">
            <v>0</v>
          </cell>
          <cell r="AL37">
            <v>0</v>
          </cell>
          <cell r="AM37">
            <v>0</v>
          </cell>
        </row>
        <row r="38">
          <cell r="C38">
            <v>49904106</v>
          </cell>
          <cell r="H38">
            <v>0</v>
          </cell>
          <cell r="K38">
            <v>0</v>
          </cell>
          <cell r="P38">
            <v>0</v>
          </cell>
          <cell r="Q38">
            <v>0</v>
          </cell>
          <cell r="U38">
            <v>5160000</v>
          </cell>
          <cell r="Z38">
            <v>0</v>
          </cell>
          <cell r="AC38">
            <v>0</v>
          </cell>
          <cell r="AF38">
            <v>0</v>
          </cell>
          <cell r="AL38">
            <v>0</v>
          </cell>
          <cell r="AM38">
            <v>0</v>
          </cell>
        </row>
        <row r="39">
          <cell r="C39">
            <v>102913008</v>
          </cell>
          <cell r="H39">
            <v>0</v>
          </cell>
          <cell r="K39">
            <v>0</v>
          </cell>
          <cell r="P39">
            <v>0</v>
          </cell>
          <cell r="Q39">
            <v>0</v>
          </cell>
          <cell r="U39">
            <v>403261008</v>
          </cell>
          <cell r="Z39">
            <v>173703837</v>
          </cell>
          <cell r="AC39">
            <v>21688417</v>
          </cell>
          <cell r="AF39">
            <v>5040084</v>
          </cell>
          <cell r="AL39">
            <v>0</v>
          </cell>
          <cell r="AM39">
            <v>38380342</v>
          </cell>
        </row>
        <row r="40">
          <cell r="C40">
            <v>0</v>
          </cell>
          <cell r="H40">
            <v>0</v>
          </cell>
          <cell r="K40">
            <v>0</v>
          </cell>
          <cell r="P40">
            <v>0</v>
          </cell>
          <cell r="Q40">
            <v>0</v>
          </cell>
          <cell r="U40">
            <v>0</v>
          </cell>
          <cell r="Z40">
            <v>0</v>
          </cell>
          <cell r="AC40">
            <v>0</v>
          </cell>
          <cell r="AF40">
            <v>0</v>
          </cell>
          <cell r="AL40">
            <v>0</v>
          </cell>
          <cell r="AM40">
            <v>0</v>
          </cell>
        </row>
        <row r="41">
          <cell r="C41">
            <v>0</v>
          </cell>
          <cell r="H41">
            <v>0</v>
          </cell>
          <cell r="K41">
            <v>0</v>
          </cell>
          <cell r="P41">
            <v>0</v>
          </cell>
          <cell r="Q41">
            <v>0</v>
          </cell>
          <cell r="U41">
            <v>0</v>
          </cell>
          <cell r="Z41">
            <v>313221913</v>
          </cell>
          <cell r="AC41">
            <v>313221913</v>
          </cell>
          <cell r="AF41">
            <v>98586042</v>
          </cell>
          <cell r="AL41">
            <v>0</v>
          </cell>
          <cell r="AM41">
            <v>313221913</v>
          </cell>
        </row>
        <row r="43">
          <cell r="C43">
            <v>315136531</v>
          </cell>
          <cell r="H43">
            <v>0</v>
          </cell>
          <cell r="K43">
            <v>0</v>
          </cell>
          <cell r="P43">
            <v>0</v>
          </cell>
          <cell r="Q43">
            <v>0</v>
          </cell>
        </row>
        <row r="44">
          <cell r="C44">
            <v>0</v>
          </cell>
          <cell r="H44">
            <v>0</v>
          </cell>
          <cell r="K44">
            <v>0</v>
          </cell>
          <cell r="P44">
            <v>0</v>
          </cell>
          <cell r="Q44">
            <v>35289000</v>
          </cell>
        </row>
        <row r="45">
          <cell r="U45">
            <v>47097017</v>
          </cell>
          <cell r="Z45">
            <v>3899968</v>
          </cell>
          <cell r="AC45">
            <v>3899968</v>
          </cell>
          <cell r="AF45">
            <v>0</v>
          </cell>
          <cell r="AL45">
            <v>0</v>
          </cell>
          <cell r="AM45">
            <v>0</v>
          </cell>
        </row>
        <row r="46">
          <cell r="C46">
            <v>0</v>
          </cell>
          <cell r="H46">
            <v>0</v>
          </cell>
          <cell r="K46">
            <v>0</v>
          </cell>
          <cell r="P46">
            <v>0</v>
          </cell>
          <cell r="Q46">
            <v>0</v>
          </cell>
          <cell r="U46">
            <v>1881620</v>
          </cell>
          <cell r="Z46">
            <v>0</v>
          </cell>
          <cell r="AC46">
            <v>0</v>
          </cell>
          <cell r="AF46">
            <v>0</v>
          </cell>
          <cell r="AL46">
            <v>0</v>
          </cell>
          <cell r="AM46">
            <v>0</v>
          </cell>
        </row>
        <row r="47">
          <cell r="C47">
            <v>0</v>
          </cell>
          <cell r="H47">
            <v>0</v>
          </cell>
          <cell r="K47">
            <v>0</v>
          </cell>
          <cell r="P47">
            <v>0</v>
          </cell>
          <cell r="Q47">
            <v>0</v>
          </cell>
          <cell r="U47">
            <v>0</v>
          </cell>
          <cell r="Z47">
            <v>0</v>
          </cell>
          <cell r="AC47">
            <v>0</v>
          </cell>
          <cell r="AF47">
            <v>0</v>
          </cell>
          <cell r="AL47">
            <v>0</v>
          </cell>
          <cell r="AM47">
            <v>0</v>
          </cell>
        </row>
        <row r="48">
          <cell r="U48">
            <v>2958919</v>
          </cell>
          <cell r="Z48">
            <v>278895</v>
          </cell>
          <cell r="AC48">
            <v>278895</v>
          </cell>
          <cell r="AF48">
            <v>0</v>
          </cell>
          <cell r="AL48">
            <v>0</v>
          </cell>
          <cell r="AM48">
            <v>0</v>
          </cell>
        </row>
        <row r="49">
          <cell r="C49">
            <v>0</v>
          </cell>
          <cell r="H49">
            <v>0</v>
          </cell>
          <cell r="K49">
            <v>0</v>
          </cell>
          <cell r="P49">
            <v>0</v>
          </cell>
          <cell r="Q49">
            <v>0</v>
          </cell>
        </row>
        <row r="50">
          <cell r="C50">
            <v>0</v>
          </cell>
          <cell r="H50">
            <v>0</v>
          </cell>
          <cell r="K50">
            <v>0</v>
          </cell>
          <cell r="P50">
            <v>0</v>
          </cell>
          <cell r="Q50">
            <v>0</v>
          </cell>
          <cell r="U50">
            <v>3878599</v>
          </cell>
          <cell r="Z50">
            <v>0</v>
          </cell>
          <cell r="AC50">
            <v>0</v>
          </cell>
          <cell r="AF50">
            <v>0</v>
          </cell>
          <cell r="AL50">
            <v>0</v>
          </cell>
          <cell r="AM50">
            <v>0</v>
          </cell>
        </row>
        <row r="51">
          <cell r="U51">
            <v>70083940</v>
          </cell>
          <cell r="Z51">
            <v>6670853</v>
          </cell>
          <cell r="AC51">
            <v>6670853</v>
          </cell>
          <cell r="AF51">
            <v>0</v>
          </cell>
          <cell r="AL51">
            <v>0</v>
          </cell>
          <cell r="AM51">
            <v>0</v>
          </cell>
        </row>
        <row r="52">
          <cell r="C52">
            <v>0</v>
          </cell>
          <cell r="H52">
            <v>0</v>
          </cell>
          <cell r="K52">
            <v>0</v>
          </cell>
          <cell r="P52">
            <v>0</v>
          </cell>
          <cell r="Q52">
            <v>0</v>
          </cell>
          <cell r="U52">
            <v>62468220</v>
          </cell>
          <cell r="Z52">
            <v>0</v>
          </cell>
          <cell r="AC52">
            <v>0</v>
          </cell>
          <cell r="AF52">
            <v>0</v>
          </cell>
          <cell r="AL52">
            <v>0</v>
          </cell>
          <cell r="AM52">
            <v>0</v>
          </cell>
        </row>
        <row r="53">
          <cell r="C53">
            <v>0</v>
          </cell>
          <cell r="H53">
            <v>0</v>
          </cell>
          <cell r="K53">
            <v>0</v>
          </cell>
          <cell r="P53">
            <v>0</v>
          </cell>
          <cell r="Q53">
            <v>0</v>
          </cell>
          <cell r="U53">
            <v>171582</v>
          </cell>
          <cell r="Z53">
            <v>0</v>
          </cell>
          <cell r="AC53">
            <v>0</v>
          </cell>
          <cell r="AF53">
            <v>0</v>
          </cell>
          <cell r="AL53">
            <v>0</v>
          </cell>
          <cell r="AM53">
            <v>0</v>
          </cell>
        </row>
        <row r="54">
          <cell r="U54">
            <v>28586696</v>
          </cell>
          <cell r="Z54">
            <v>2137128</v>
          </cell>
          <cell r="AC54">
            <v>2137128</v>
          </cell>
          <cell r="AF54">
            <v>0</v>
          </cell>
          <cell r="AL54">
            <v>0</v>
          </cell>
          <cell r="AM54">
            <v>0</v>
          </cell>
        </row>
        <row r="55">
          <cell r="C55">
            <v>0</v>
          </cell>
          <cell r="H55">
            <v>0</v>
          </cell>
          <cell r="K55">
            <v>0</v>
          </cell>
          <cell r="P55">
            <v>0</v>
          </cell>
          <cell r="Q55">
            <v>0</v>
          </cell>
          <cell r="U55">
            <v>0</v>
          </cell>
          <cell r="Z55">
            <v>54915441</v>
          </cell>
          <cell r="AC55">
            <v>54915441</v>
          </cell>
          <cell r="AF55">
            <v>10441935</v>
          </cell>
          <cell r="AL55">
            <v>0</v>
          </cell>
          <cell r="AM55">
            <v>54915441</v>
          </cell>
        </row>
        <row r="56">
          <cell r="C56">
            <v>0</v>
          </cell>
          <cell r="H56">
            <v>0</v>
          </cell>
          <cell r="K56">
            <v>0</v>
          </cell>
          <cell r="P56">
            <v>0</v>
          </cell>
          <cell r="Q56">
            <v>0</v>
          </cell>
        </row>
        <row r="58">
          <cell r="C58">
            <v>0</v>
          </cell>
          <cell r="H58">
            <v>0</v>
          </cell>
          <cell r="K58">
            <v>0</v>
          </cell>
          <cell r="P58">
            <v>0</v>
          </cell>
          <cell r="Q58">
            <v>0</v>
          </cell>
        </row>
        <row r="59">
          <cell r="C59">
            <v>0</v>
          </cell>
          <cell r="H59">
            <v>0</v>
          </cell>
          <cell r="K59">
            <v>0</v>
          </cell>
          <cell r="P59">
            <v>0</v>
          </cell>
          <cell r="Q59">
            <v>0</v>
          </cell>
          <cell r="U59">
            <v>14293348</v>
          </cell>
          <cell r="Z59">
            <v>1068564</v>
          </cell>
          <cell r="AC59">
            <v>1068564</v>
          </cell>
          <cell r="AF59">
            <v>0</v>
          </cell>
          <cell r="AL59">
            <v>0</v>
          </cell>
          <cell r="AM59">
            <v>0</v>
          </cell>
        </row>
        <row r="60">
          <cell r="U60">
            <v>21440022</v>
          </cell>
          <cell r="Z60">
            <v>1602840</v>
          </cell>
          <cell r="AC60">
            <v>1602840</v>
          </cell>
          <cell r="AF60">
            <v>0</v>
          </cell>
          <cell r="AL60">
            <v>0</v>
          </cell>
          <cell r="AM60">
            <v>0</v>
          </cell>
        </row>
        <row r="61">
          <cell r="C61">
            <v>23864414</v>
          </cell>
          <cell r="H61">
            <v>1349640</v>
          </cell>
          <cell r="K61">
            <v>0</v>
          </cell>
          <cell r="P61">
            <v>0</v>
          </cell>
          <cell r="Q61">
            <v>0</v>
          </cell>
          <cell r="U61">
            <v>0</v>
          </cell>
          <cell r="Z61">
            <v>2306524</v>
          </cell>
          <cell r="AC61">
            <v>2306524</v>
          </cell>
          <cell r="AF61">
            <v>2306524</v>
          </cell>
          <cell r="AL61">
            <v>0</v>
          </cell>
          <cell r="AM61">
            <v>2306524</v>
          </cell>
        </row>
        <row r="62">
          <cell r="C62">
            <v>0</v>
          </cell>
          <cell r="H62">
            <v>0</v>
          </cell>
          <cell r="K62">
            <v>0</v>
          </cell>
          <cell r="P62">
            <v>0</v>
          </cell>
          <cell r="Q62">
            <v>0</v>
          </cell>
        </row>
        <row r="64">
          <cell r="C64">
            <v>2462814026</v>
          </cell>
          <cell r="H64">
            <v>230702673</v>
          </cell>
          <cell r="K64">
            <v>0</v>
          </cell>
          <cell r="P64">
            <v>0</v>
          </cell>
        </row>
        <row r="65">
          <cell r="C65">
            <v>0</v>
          </cell>
          <cell r="H65">
            <v>199342837</v>
          </cell>
          <cell r="K65">
            <v>199342837</v>
          </cell>
          <cell r="P65">
            <v>0</v>
          </cell>
          <cell r="Q65">
            <v>722974454</v>
          </cell>
        </row>
        <row r="66">
          <cell r="U66">
            <v>903425796</v>
          </cell>
          <cell r="Z66">
            <v>61419826</v>
          </cell>
          <cell r="AC66">
            <v>61419826</v>
          </cell>
          <cell r="AF66">
            <v>0</v>
          </cell>
          <cell r="AL66">
            <v>0</v>
          </cell>
          <cell r="AM66">
            <v>0</v>
          </cell>
        </row>
        <row r="67">
          <cell r="C67">
            <v>0</v>
          </cell>
          <cell r="H67">
            <v>0</v>
          </cell>
          <cell r="K67">
            <v>0</v>
          </cell>
          <cell r="P67">
            <v>0</v>
          </cell>
          <cell r="Q67">
            <v>0</v>
          </cell>
          <cell r="U67">
            <v>70130980</v>
          </cell>
          <cell r="Z67">
            <v>3190572</v>
          </cell>
          <cell r="AC67">
            <v>3190572</v>
          </cell>
          <cell r="AF67">
            <v>0</v>
          </cell>
          <cell r="AL67">
            <v>0</v>
          </cell>
          <cell r="AM67">
            <v>0</v>
          </cell>
        </row>
        <row r="68">
          <cell r="C68">
            <v>0</v>
          </cell>
          <cell r="H68">
            <v>0</v>
          </cell>
          <cell r="K68">
            <v>0</v>
          </cell>
          <cell r="P68">
            <v>0</v>
          </cell>
          <cell r="Q68">
            <v>0</v>
          </cell>
          <cell r="U68">
            <v>0</v>
          </cell>
          <cell r="Z68">
            <v>0</v>
          </cell>
          <cell r="AC68">
            <v>0</v>
          </cell>
          <cell r="AF68">
            <v>0</v>
          </cell>
          <cell r="AL68">
            <v>0</v>
          </cell>
          <cell r="AM68">
            <v>0</v>
          </cell>
        </row>
        <row r="70">
          <cell r="C70">
            <v>566254868</v>
          </cell>
          <cell r="H70">
            <v>37973793</v>
          </cell>
          <cell r="K70">
            <v>0</v>
          </cell>
          <cell r="P70">
            <v>0</v>
          </cell>
          <cell r="Q70">
            <v>0</v>
          </cell>
          <cell r="U70">
            <v>86371618</v>
          </cell>
          <cell r="Z70">
            <v>0</v>
          </cell>
          <cell r="AC70">
            <v>0</v>
          </cell>
          <cell r="AF70">
            <v>0</v>
          </cell>
          <cell r="AL70">
            <v>0</v>
          </cell>
          <cell r="AM70">
            <v>0</v>
          </cell>
        </row>
        <row r="71">
          <cell r="C71">
            <v>0</v>
          </cell>
          <cell r="H71">
            <v>31877556</v>
          </cell>
          <cell r="K71">
            <v>31877556</v>
          </cell>
          <cell r="P71">
            <v>0</v>
          </cell>
          <cell r="Q71">
            <v>225243652</v>
          </cell>
          <cell r="U71">
            <v>44980499</v>
          </cell>
          <cell r="Z71">
            <v>4504973</v>
          </cell>
          <cell r="AC71">
            <v>4504973</v>
          </cell>
          <cell r="AF71">
            <v>0</v>
          </cell>
          <cell r="AL71">
            <v>0</v>
          </cell>
          <cell r="AM71">
            <v>0</v>
          </cell>
        </row>
        <row r="72">
          <cell r="U72">
            <v>26349921</v>
          </cell>
          <cell r="Z72">
            <v>8900835</v>
          </cell>
          <cell r="AC72">
            <v>8900835</v>
          </cell>
          <cell r="AF72">
            <v>0</v>
          </cell>
          <cell r="AL72">
            <v>0</v>
          </cell>
          <cell r="AM72">
            <v>0</v>
          </cell>
        </row>
        <row r="73">
          <cell r="C73">
            <v>559268586</v>
          </cell>
          <cell r="H73">
            <v>18710565</v>
          </cell>
          <cell r="K73">
            <v>0</v>
          </cell>
          <cell r="P73">
            <v>0</v>
          </cell>
          <cell r="Q73">
            <v>0</v>
          </cell>
          <cell r="U73">
            <v>41520465</v>
          </cell>
          <cell r="Z73">
            <v>0</v>
          </cell>
          <cell r="AC73">
            <v>0</v>
          </cell>
          <cell r="AF73">
            <v>0</v>
          </cell>
          <cell r="AL73">
            <v>0</v>
          </cell>
          <cell r="AM73">
            <v>0</v>
          </cell>
        </row>
        <row r="74">
          <cell r="C74">
            <v>0</v>
          </cell>
          <cell r="H74">
            <v>74067860</v>
          </cell>
          <cell r="K74">
            <v>74067860</v>
          </cell>
          <cell r="P74">
            <v>0</v>
          </cell>
          <cell r="Q74">
            <v>153877552</v>
          </cell>
          <cell r="U74">
            <v>0</v>
          </cell>
          <cell r="Z74">
            <v>0</v>
          </cell>
          <cell r="AC74">
            <v>0</v>
          </cell>
          <cell r="AF74">
            <v>0</v>
          </cell>
          <cell r="AL74">
            <v>0</v>
          </cell>
          <cell r="AM74">
            <v>0</v>
          </cell>
        </row>
        <row r="75">
          <cell r="U75">
            <v>12248040</v>
          </cell>
          <cell r="Z75">
            <v>308562</v>
          </cell>
          <cell r="AC75">
            <v>308562</v>
          </cell>
          <cell r="AF75">
            <v>0</v>
          </cell>
          <cell r="AL75">
            <v>0</v>
          </cell>
          <cell r="AM75">
            <v>0</v>
          </cell>
        </row>
        <row r="76">
          <cell r="C76">
            <v>13139792</v>
          </cell>
          <cell r="H76">
            <v>2166062</v>
          </cell>
          <cell r="K76">
            <v>2166062</v>
          </cell>
          <cell r="P76">
            <v>0</v>
          </cell>
          <cell r="Q76">
            <v>0</v>
          </cell>
          <cell r="U76">
            <v>7922640</v>
          </cell>
          <cell r="Z76">
            <v>188634</v>
          </cell>
          <cell r="AC76">
            <v>188634</v>
          </cell>
          <cell r="AF76">
            <v>0</v>
          </cell>
          <cell r="AL76">
            <v>0</v>
          </cell>
          <cell r="AM76">
            <v>0</v>
          </cell>
        </row>
        <row r="77">
          <cell r="C77">
            <v>0</v>
          </cell>
          <cell r="H77">
            <v>0</v>
          </cell>
          <cell r="K77">
            <v>0</v>
          </cell>
          <cell r="P77">
            <v>0</v>
          </cell>
          <cell r="Q77">
            <v>0</v>
          </cell>
          <cell r="U77">
            <v>13650000</v>
          </cell>
          <cell r="Z77">
            <v>0</v>
          </cell>
          <cell r="AC77">
            <v>0</v>
          </cell>
          <cell r="AF77">
            <v>0</v>
          </cell>
          <cell r="AL77">
            <v>0</v>
          </cell>
          <cell r="AM77">
            <v>0</v>
          </cell>
        </row>
        <row r="78">
          <cell r="U78">
            <v>5019032</v>
          </cell>
          <cell r="Z78">
            <v>582482</v>
          </cell>
          <cell r="AC78">
            <v>582482</v>
          </cell>
          <cell r="AF78">
            <v>0</v>
          </cell>
          <cell r="AL78">
            <v>0</v>
          </cell>
          <cell r="AM78">
            <v>0</v>
          </cell>
        </row>
        <row r="79">
          <cell r="C79">
            <v>286474337</v>
          </cell>
          <cell r="H79">
            <v>19896702</v>
          </cell>
          <cell r="K79">
            <v>18683184</v>
          </cell>
          <cell r="P79">
            <v>0</v>
          </cell>
          <cell r="Q79">
            <v>0</v>
          </cell>
          <cell r="U79">
            <v>0</v>
          </cell>
          <cell r="Z79">
            <v>0</v>
          </cell>
          <cell r="AC79">
            <v>0</v>
          </cell>
          <cell r="AF79">
            <v>0</v>
          </cell>
          <cell r="AL79">
            <v>0</v>
          </cell>
          <cell r="AM79">
            <v>0</v>
          </cell>
        </row>
        <row r="80">
          <cell r="C80">
            <v>0</v>
          </cell>
          <cell r="H80">
            <v>0</v>
          </cell>
          <cell r="K80">
            <v>0</v>
          </cell>
          <cell r="P80">
            <v>0</v>
          </cell>
          <cell r="Q80">
            <v>0</v>
          </cell>
          <cell r="U80">
            <v>0</v>
          </cell>
          <cell r="Z80">
            <v>0</v>
          </cell>
          <cell r="AC80">
            <v>0</v>
          </cell>
          <cell r="AF80">
            <v>0</v>
          </cell>
          <cell r="AL80">
            <v>0</v>
          </cell>
          <cell r="AM80">
            <v>0</v>
          </cell>
        </row>
        <row r="81">
          <cell r="U81">
            <v>0</v>
          </cell>
          <cell r="Z81">
            <v>68926278</v>
          </cell>
          <cell r="AC81">
            <v>68926278</v>
          </cell>
          <cell r="AF81">
            <v>68926278</v>
          </cell>
          <cell r="AL81">
            <v>0</v>
          </cell>
          <cell r="AM81">
            <v>68926278</v>
          </cell>
        </row>
        <row r="82">
          <cell r="C82">
            <v>15150653</v>
          </cell>
          <cell r="H82">
            <v>4037958</v>
          </cell>
          <cell r="K82">
            <v>3385673</v>
          </cell>
          <cell r="P82">
            <v>0</v>
          </cell>
          <cell r="Q82">
            <v>0</v>
          </cell>
        </row>
        <row r="83">
          <cell r="C83">
            <v>0</v>
          </cell>
          <cell r="H83">
            <v>2638151</v>
          </cell>
          <cell r="K83">
            <v>2638151</v>
          </cell>
          <cell r="P83">
            <v>0</v>
          </cell>
          <cell r="Q83">
            <v>35062852</v>
          </cell>
        </row>
        <row r="84">
          <cell r="U84">
            <v>13388443740</v>
          </cell>
          <cell r="Z84">
            <v>11749394105</v>
          </cell>
          <cell r="AC84">
            <v>963516968</v>
          </cell>
          <cell r="AF84">
            <v>0</v>
          </cell>
          <cell r="AL84">
            <v>0</v>
          </cell>
          <cell r="AM84">
            <v>0</v>
          </cell>
        </row>
        <row r="85">
          <cell r="U85">
            <v>0</v>
          </cell>
          <cell r="Z85">
            <v>0</v>
          </cell>
          <cell r="AC85">
            <v>0</v>
          </cell>
          <cell r="AF85">
            <v>0</v>
          </cell>
          <cell r="AL85">
            <v>0</v>
          </cell>
          <cell r="AM85">
            <v>0</v>
          </cell>
        </row>
        <row r="86">
          <cell r="C86">
            <v>19956689</v>
          </cell>
          <cell r="H86">
            <v>913893</v>
          </cell>
          <cell r="K86">
            <v>913893</v>
          </cell>
          <cell r="P86">
            <v>0</v>
          </cell>
          <cell r="Q86">
            <v>0</v>
          </cell>
          <cell r="U86">
            <v>176608374</v>
          </cell>
          <cell r="Z86">
            <v>156608374</v>
          </cell>
          <cell r="AC86">
            <v>0</v>
          </cell>
          <cell r="AF86">
            <v>0</v>
          </cell>
          <cell r="AL86">
            <v>0</v>
          </cell>
          <cell r="AM86">
            <v>0</v>
          </cell>
        </row>
        <row r="87">
          <cell r="C87">
            <v>0</v>
          </cell>
          <cell r="H87">
            <v>0</v>
          </cell>
          <cell r="K87">
            <v>0</v>
          </cell>
          <cell r="P87">
            <v>0</v>
          </cell>
          <cell r="Q87">
            <v>0</v>
          </cell>
          <cell r="U87">
            <v>0</v>
          </cell>
          <cell r="Z87">
            <v>0</v>
          </cell>
          <cell r="AC87">
            <v>0</v>
          </cell>
          <cell r="AF87">
            <v>0</v>
          </cell>
          <cell r="AL87">
            <v>0</v>
          </cell>
          <cell r="AM87">
            <v>0</v>
          </cell>
        </row>
        <row r="88">
          <cell r="C88">
            <v>0</v>
          </cell>
          <cell r="H88">
            <v>0</v>
          </cell>
          <cell r="K88">
            <v>0</v>
          </cell>
          <cell r="P88">
            <v>0</v>
          </cell>
          <cell r="Q88">
            <v>0</v>
          </cell>
          <cell r="U88">
            <v>0</v>
          </cell>
          <cell r="Z88">
            <v>2377239275</v>
          </cell>
          <cell r="AC88">
            <v>2377239275</v>
          </cell>
          <cell r="AF88">
            <v>884648239</v>
          </cell>
          <cell r="AL88">
            <v>0</v>
          </cell>
          <cell r="AM88">
            <v>2377239275</v>
          </cell>
        </row>
        <row r="89">
          <cell r="C89">
            <v>0</v>
          </cell>
          <cell r="H89">
            <v>0</v>
          </cell>
          <cell r="K89">
            <v>0</v>
          </cell>
          <cell r="P89">
            <v>0</v>
          </cell>
          <cell r="Q89">
            <v>0</v>
          </cell>
        </row>
        <row r="90">
          <cell r="C90">
            <v>0</v>
          </cell>
          <cell r="H90">
            <v>0</v>
          </cell>
          <cell r="K90">
            <v>0</v>
          </cell>
          <cell r="P90">
            <v>0</v>
          </cell>
          <cell r="Q90">
            <v>0</v>
          </cell>
        </row>
        <row r="91">
          <cell r="C91">
            <v>0</v>
          </cell>
          <cell r="H91">
            <v>0</v>
          </cell>
          <cell r="K91">
            <v>0</v>
          </cell>
          <cell r="P91">
            <v>0</v>
          </cell>
          <cell r="Q91">
            <v>0</v>
          </cell>
        </row>
        <row r="92">
          <cell r="C92">
            <v>0</v>
          </cell>
          <cell r="H92">
            <v>0</v>
          </cell>
          <cell r="K92">
            <v>0</v>
          </cell>
          <cell r="P92">
            <v>0</v>
          </cell>
          <cell r="Q92">
            <v>0</v>
          </cell>
          <cell r="U92">
            <v>75670630</v>
          </cell>
          <cell r="Z92">
            <v>6722174</v>
          </cell>
          <cell r="AC92">
            <v>6722174</v>
          </cell>
          <cell r="AF92">
            <v>0</v>
          </cell>
          <cell r="AL92">
            <v>0</v>
          </cell>
          <cell r="AM92">
            <v>0</v>
          </cell>
        </row>
        <row r="93">
          <cell r="U93">
            <v>3023192</v>
          </cell>
          <cell r="Z93">
            <v>0</v>
          </cell>
          <cell r="AC93">
            <v>0</v>
          </cell>
          <cell r="AF93">
            <v>0</v>
          </cell>
          <cell r="AL93">
            <v>0</v>
          </cell>
          <cell r="AM93">
            <v>0</v>
          </cell>
        </row>
        <row r="94">
          <cell r="C94">
            <v>0</v>
          </cell>
          <cell r="H94">
            <v>987388338</v>
          </cell>
          <cell r="K94">
            <v>987388338</v>
          </cell>
          <cell r="P94">
            <v>0</v>
          </cell>
          <cell r="Q94">
            <v>987388338</v>
          </cell>
          <cell r="U94">
            <v>0</v>
          </cell>
          <cell r="Z94">
            <v>0</v>
          </cell>
          <cell r="AC94">
            <v>0</v>
          </cell>
          <cell r="AF94">
            <v>0</v>
          </cell>
          <cell r="AL94">
            <v>0</v>
          </cell>
          <cell r="AM94">
            <v>0</v>
          </cell>
        </row>
        <row r="95">
          <cell r="C95">
            <v>0</v>
          </cell>
          <cell r="H95">
            <v>0</v>
          </cell>
          <cell r="K95">
            <v>0</v>
          </cell>
          <cell r="P95">
            <v>0</v>
          </cell>
          <cell r="Q95">
            <v>0</v>
          </cell>
          <cell r="U95">
            <v>22185736</v>
          </cell>
          <cell r="Z95">
            <v>1492905</v>
          </cell>
          <cell r="AC95">
            <v>1492905</v>
          </cell>
          <cell r="AF95">
            <v>0</v>
          </cell>
          <cell r="AL95">
            <v>0</v>
          </cell>
          <cell r="AM95">
            <v>0</v>
          </cell>
        </row>
        <row r="96">
          <cell r="C96">
            <v>0</v>
          </cell>
          <cell r="H96">
            <v>987388338</v>
          </cell>
          <cell r="K96">
            <v>987388338</v>
          </cell>
          <cell r="P96">
            <v>0</v>
          </cell>
          <cell r="Q96">
            <v>987388338</v>
          </cell>
        </row>
        <row r="97">
          <cell r="C97">
            <v>0</v>
          </cell>
          <cell r="H97">
            <v>0</v>
          </cell>
          <cell r="K97">
            <v>0</v>
          </cell>
          <cell r="P97">
            <v>0</v>
          </cell>
          <cell r="Q97">
            <v>0</v>
          </cell>
          <cell r="U97">
            <v>6231734</v>
          </cell>
          <cell r="Z97">
            <v>0</v>
          </cell>
          <cell r="AC97">
            <v>0</v>
          </cell>
          <cell r="AF97">
            <v>0</v>
          </cell>
          <cell r="AL97">
            <v>0</v>
          </cell>
          <cell r="AM97">
            <v>0</v>
          </cell>
        </row>
        <row r="98">
          <cell r="C98">
            <v>0</v>
          </cell>
          <cell r="U98">
            <v>112603624</v>
          </cell>
          <cell r="Z98">
            <v>8325105</v>
          </cell>
          <cell r="AC98">
            <v>8325105</v>
          </cell>
          <cell r="AF98">
            <v>0</v>
          </cell>
          <cell r="AL98">
            <v>0</v>
          </cell>
          <cell r="AM98">
            <v>0</v>
          </cell>
        </row>
        <row r="99">
          <cell r="C99">
            <v>0</v>
          </cell>
          <cell r="U99">
            <v>98998418</v>
          </cell>
          <cell r="Z99">
            <v>0</v>
          </cell>
          <cell r="AC99">
            <v>0</v>
          </cell>
          <cell r="AF99">
            <v>0</v>
          </cell>
          <cell r="AL99">
            <v>0</v>
          </cell>
          <cell r="AM99">
            <v>0</v>
          </cell>
        </row>
        <row r="100">
          <cell r="C100">
            <v>0</v>
          </cell>
          <cell r="H100">
            <v>0</v>
          </cell>
          <cell r="K100">
            <v>0</v>
          </cell>
          <cell r="P100">
            <v>0</v>
          </cell>
          <cell r="Q100">
            <v>0</v>
          </cell>
          <cell r="U100">
            <v>1286507</v>
          </cell>
          <cell r="Z100">
            <v>0</v>
          </cell>
          <cell r="AC100">
            <v>0</v>
          </cell>
          <cell r="AF100">
            <v>0</v>
          </cell>
          <cell r="AL100">
            <v>0</v>
          </cell>
          <cell r="AM100">
            <v>0</v>
          </cell>
        </row>
        <row r="101">
          <cell r="C101">
            <v>0</v>
          </cell>
          <cell r="H101">
            <v>0</v>
          </cell>
          <cell r="K101">
            <v>0</v>
          </cell>
          <cell r="P101">
            <v>0</v>
          </cell>
          <cell r="Q101">
            <v>0</v>
          </cell>
          <cell r="U101">
            <v>45457174</v>
          </cell>
          <cell r="Z101">
            <v>2857572</v>
          </cell>
          <cell r="AC101">
            <v>2857572</v>
          </cell>
          <cell r="AF101">
            <v>0</v>
          </cell>
          <cell r="AL101">
            <v>0</v>
          </cell>
          <cell r="AM101">
            <v>0</v>
          </cell>
        </row>
        <row r="102">
          <cell r="C102">
            <v>0</v>
          </cell>
          <cell r="H102">
            <v>0</v>
          </cell>
          <cell r="K102">
            <v>0</v>
          </cell>
          <cell r="P102">
            <v>0</v>
          </cell>
          <cell r="Q102">
            <v>0</v>
          </cell>
          <cell r="U102">
            <v>0</v>
          </cell>
          <cell r="Z102">
            <v>86655382</v>
          </cell>
          <cell r="AC102">
            <v>86655382</v>
          </cell>
          <cell r="AF102">
            <v>18811682</v>
          </cell>
          <cell r="AL102">
            <v>0</v>
          </cell>
          <cell r="AM102">
            <v>86655382</v>
          </cell>
        </row>
        <row r="104">
          <cell r="C104">
            <v>67741961</v>
          </cell>
          <cell r="H104">
            <v>3653628</v>
          </cell>
          <cell r="K104">
            <v>3653628</v>
          </cell>
          <cell r="P104">
            <v>0</v>
          </cell>
          <cell r="Q104">
            <v>0</v>
          </cell>
        </row>
        <row r="105">
          <cell r="C105">
            <v>0</v>
          </cell>
          <cell r="H105">
            <v>0</v>
          </cell>
          <cell r="K105">
            <v>0</v>
          </cell>
          <cell r="P105">
            <v>0</v>
          </cell>
          <cell r="Q105">
            <v>0</v>
          </cell>
        </row>
        <row r="106">
          <cell r="C106">
            <v>0</v>
          </cell>
          <cell r="H106">
            <v>0</v>
          </cell>
          <cell r="K106">
            <v>0</v>
          </cell>
          <cell r="P106">
            <v>0</v>
          </cell>
          <cell r="Q106">
            <v>0</v>
          </cell>
          <cell r="U106">
            <v>22728587</v>
          </cell>
          <cell r="Z106">
            <v>1429536</v>
          </cell>
          <cell r="AC106">
            <v>1429536</v>
          </cell>
          <cell r="AF106">
            <v>0</v>
          </cell>
          <cell r="AL106">
            <v>0</v>
          </cell>
          <cell r="AM106">
            <v>0</v>
          </cell>
        </row>
        <row r="107">
          <cell r="C107">
            <v>30062772</v>
          </cell>
          <cell r="U107">
            <v>34092881</v>
          </cell>
          <cell r="Z107">
            <v>2143260</v>
          </cell>
          <cell r="AC107">
            <v>2143260</v>
          </cell>
          <cell r="AF107">
            <v>0</v>
          </cell>
          <cell r="AL107">
            <v>0</v>
          </cell>
          <cell r="AM107">
            <v>0</v>
          </cell>
        </row>
        <row r="108">
          <cell r="C108">
            <v>0</v>
          </cell>
          <cell r="U108">
            <v>0</v>
          </cell>
          <cell r="Z108">
            <v>3303176</v>
          </cell>
          <cell r="AC108">
            <v>3303176</v>
          </cell>
          <cell r="AF108">
            <v>3303176</v>
          </cell>
          <cell r="AL108">
            <v>0</v>
          </cell>
          <cell r="AM108">
            <v>3303176</v>
          </cell>
        </row>
        <row r="109">
          <cell r="C109">
            <v>37679189</v>
          </cell>
          <cell r="H109">
            <v>3609204</v>
          </cell>
          <cell r="K109">
            <v>3609204</v>
          </cell>
          <cell r="P109">
            <v>0</v>
          </cell>
          <cell r="Q109">
            <v>0</v>
          </cell>
        </row>
        <row r="110">
          <cell r="C110">
            <v>0</v>
          </cell>
          <cell r="H110">
            <v>0</v>
          </cell>
          <cell r="K110">
            <v>0</v>
          </cell>
          <cell r="P110">
            <v>0</v>
          </cell>
          <cell r="Q110">
            <v>0</v>
          </cell>
        </row>
        <row r="111">
          <cell r="C111">
            <v>0</v>
          </cell>
          <cell r="H111">
            <v>0</v>
          </cell>
          <cell r="K111">
            <v>0</v>
          </cell>
          <cell r="P111">
            <v>0</v>
          </cell>
          <cell r="Q111">
            <v>0</v>
          </cell>
        </row>
        <row r="113">
          <cell r="C113">
            <v>0</v>
          </cell>
          <cell r="H113">
            <v>17042885</v>
          </cell>
          <cell r="K113">
            <v>17042885</v>
          </cell>
          <cell r="P113">
            <v>0</v>
          </cell>
          <cell r="Q113">
            <v>0</v>
          </cell>
        </row>
        <row r="115">
          <cell r="C115">
            <v>0</v>
          </cell>
          <cell r="H115">
            <v>0</v>
          </cell>
          <cell r="K115">
            <v>0</v>
          </cell>
          <cell r="P115">
            <v>0</v>
          </cell>
          <cell r="Q115">
            <v>0</v>
          </cell>
          <cell r="U115">
            <v>0</v>
          </cell>
          <cell r="Z115">
            <v>0</v>
          </cell>
          <cell r="AC115">
            <v>0</v>
          </cell>
          <cell r="AF115">
            <v>0</v>
          </cell>
          <cell r="AL115">
            <v>0</v>
          </cell>
          <cell r="AM115">
            <v>0</v>
          </cell>
        </row>
        <row r="116">
          <cell r="C116">
            <v>0</v>
          </cell>
          <cell r="H116">
            <v>0</v>
          </cell>
          <cell r="K116">
            <v>0</v>
          </cell>
          <cell r="P116">
            <v>0</v>
          </cell>
          <cell r="Q116">
            <v>0</v>
          </cell>
          <cell r="U116">
            <v>140883848</v>
          </cell>
          <cell r="Z116">
            <v>0</v>
          </cell>
          <cell r="AC116">
            <v>0</v>
          </cell>
          <cell r="AF116">
            <v>0</v>
          </cell>
          <cell r="AL116">
            <v>0</v>
          </cell>
          <cell r="AM116">
            <v>0</v>
          </cell>
        </row>
        <row r="117">
          <cell r="C117">
            <v>0</v>
          </cell>
          <cell r="H117">
            <v>0</v>
          </cell>
          <cell r="K117">
            <v>0</v>
          </cell>
          <cell r="P117">
            <v>0</v>
          </cell>
          <cell r="Q117">
            <v>0</v>
          </cell>
          <cell r="U117">
            <v>0</v>
          </cell>
          <cell r="Z117">
            <v>0</v>
          </cell>
          <cell r="AC117">
            <v>0</v>
          </cell>
          <cell r="AF117">
            <v>0</v>
          </cell>
          <cell r="AL117">
            <v>0</v>
          </cell>
          <cell r="AM117">
            <v>0</v>
          </cell>
        </row>
        <row r="118">
          <cell r="C118">
            <v>0</v>
          </cell>
          <cell r="U118">
            <v>53103784</v>
          </cell>
          <cell r="Z118">
            <v>2565645</v>
          </cell>
          <cell r="AC118">
            <v>2565645</v>
          </cell>
          <cell r="AF118">
            <v>0</v>
          </cell>
          <cell r="AL118">
            <v>0</v>
          </cell>
          <cell r="AM118">
            <v>0</v>
          </cell>
        </row>
        <row r="119">
          <cell r="C119">
            <v>0</v>
          </cell>
          <cell r="U119">
            <v>0</v>
          </cell>
          <cell r="Z119">
            <v>0</v>
          </cell>
          <cell r="AC119">
            <v>0</v>
          </cell>
          <cell r="AF119">
            <v>0</v>
          </cell>
          <cell r="AL119">
            <v>0</v>
          </cell>
          <cell r="AM119">
            <v>0</v>
          </cell>
        </row>
        <row r="120">
          <cell r="C120">
            <v>0</v>
          </cell>
          <cell r="U120">
            <v>0</v>
          </cell>
          <cell r="Z120">
            <v>0</v>
          </cell>
          <cell r="AC120">
            <v>0</v>
          </cell>
          <cell r="AF120">
            <v>0</v>
          </cell>
          <cell r="AL120">
            <v>0</v>
          </cell>
          <cell r="AM120">
            <v>0</v>
          </cell>
        </row>
        <row r="121">
          <cell r="C121">
            <v>0</v>
          </cell>
          <cell r="U121">
            <v>0</v>
          </cell>
          <cell r="Z121">
            <v>13622113</v>
          </cell>
          <cell r="AC121">
            <v>13622113</v>
          </cell>
          <cell r="AF121">
            <v>4364657</v>
          </cell>
          <cell r="AL121">
            <v>0</v>
          </cell>
          <cell r="AM121">
            <v>13622113</v>
          </cell>
        </row>
        <row r="122">
          <cell r="C122">
            <v>0</v>
          </cell>
        </row>
        <row r="123">
          <cell r="C123">
            <v>0</v>
          </cell>
        </row>
        <row r="124">
          <cell r="C124">
            <v>0</v>
          </cell>
          <cell r="U124">
            <v>42231544</v>
          </cell>
          <cell r="Z124">
            <v>0</v>
          </cell>
          <cell r="AC124">
            <v>0</v>
          </cell>
          <cell r="AF124">
            <v>0</v>
          </cell>
          <cell r="AL124">
            <v>0</v>
          </cell>
          <cell r="AM124">
            <v>0</v>
          </cell>
        </row>
        <row r="125">
          <cell r="U125">
            <v>27960973</v>
          </cell>
          <cell r="Z125">
            <v>10929200</v>
          </cell>
          <cell r="AC125">
            <v>10929200</v>
          </cell>
          <cell r="AF125">
            <v>10929200</v>
          </cell>
          <cell r="AL125">
            <v>0</v>
          </cell>
          <cell r="AM125">
            <v>0</v>
          </cell>
        </row>
        <row r="126">
          <cell r="U126">
            <v>210782784</v>
          </cell>
          <cell r="Z126">
            <v>14518425</v>
          </cell>
          <cell r="AC126">
            <v>14518425</v>
          </cell>
          <cell r="AF126">
            <v>14518425</v>
          </cell>
          <cell r="AL126">
            <v>0</v>
          </cell>
          <cell r="AM126">
            <v>0</v>
          </cell>
        </row>
        <row r="127">
          <cell r="U127">
            <v>289352823</v>
          </cell>
          <cell r="Z127">
            <v>21900000</v>
          </cell>
          <cell r="AC127">
            <v>13400000</v>
          </cell>
          <cell r="AF127">
            <v>700000</v>
          </cell>
          <cell r="AL127">
            <v>0</v>
          </cell>
          <cell r="AM127">
            <v>0</v>
          </cell>
        </row>
        <row r="128">
          <cell r="U128">
            <v>11319714</v>
          </cell>
          <cell r="Z128">
            <v>0</v>
          </cell>
          <cell r="AC128">
            <v>0</v>
          </cell>
          <cell r="AF128">
            <v>0</v>
          </cell>
          <cell r="AL128">
            <v>0</v>
          </cell>
          <cell r="AM128">
            <v>0</v>
          </cell>
        </row>
        <row r="129">
          <cell r="U129">
            <v>0</v>
          </cell>
          <cell r="Z129">
            <v>0</v>
          </cell>
          <cell r="AC129">
            <v>0</v>
          </cell>
          <cell r="AF129">
            <v>0</v>
          </cell>
          <cell r="AL129">
            <v>0</v>
          </cell>
          <cell r="AM129">
            <v>0</v>
          </cell>
        </row>
        <row r="130">
          <cell r="U130">
            <v>482087807</v>
          </cell>
          <cell r="Z130">
            <v>475087807</v>
          </cell>
          <cell r="AC130">
            <v>35655604</v>
          </cell>
          <cell r="AF130">
            <v>0</v>
          </cell>
          <cell r="AL130">
            <v>0</v>
          </cell>
          <cell r="AM130">
            <v>0</v>
          </cell>
        </row>
        <row r="131">
          <cell r="U131">
            <v>30062772</v>
          </cell>
          <cell r="Z131">
            <v>0</v>
          </cell>
          <cell r="AC131">
            <v>0</v>
          </cell>
          <cell r="AF131">
            <v>0</v>
          </cell>
          <cell r="AL131">
            <v>0</v>
          </cell>
          <cell r="AM131">
            <v>200313</v>
          </cell>
        </row>
        <row r="132">
          <cell r="U132">
            <v>5000000</v>
          </cell>
          <cell r="Z132">
            <v>2534700</v>
          </cell>
          <cell r="AC132">
            <v>0</v>
          </cell>
          <cell r="AF132">
            <v>0</v>
          </cell>
          <cell r="AL132">
            <v>0</v>
          </cell>
          <cell r="AM132">
            <v>0</v>
          </cell>
        </row>
        <row r="133">
          <cell r="U133">
            <v>0</v>
          </cell>
          <cell r="Z133">
            <v>0</v>
          </cell>
          <cell r="AC133">
            <v>0</v>
          </cell>
          <cell r="AF133">
            <v>0</v>
          </cell>
          <cell r="AL133">
            <v>0</v>
          </cell>
          <cell r="AM133">
            <v>0</v>
          </cell>
        </row>
        <row r="134">
          <cell r="U134">
            <v>60000000</v>
          </cell>
          <cell r="Z134">
            <v>0</v>
          </cell>
          <cell r="AC134">
            <v>0</v>
          </cell>
          <cell r="AF134">
            <v>0</v>
          </cell>
          <cell r="AL134">
            <v>0</v>
          </cell>
          <cell r="AM134">
            <v>0</v>
          </cell>
        </row>
        <row r="135">
          <cell r="U135">
            <v>0</v>
          </cell>
          <cell r="Z135">
            <v>0</v>
          </cell>
          <cell r="AC135">
            <v>0</v>
          </cell>
          <cell r="AF135">
            <v>0</v>
          </cell>
          <cell r="AL135">
            <v>0</v>
          </cell>
          <cell r="AM135">
            <v>0</v>
          </cell>
        </row>
        <row r="136">
          <cell r="U136">
            <v>0</v>
          </cell>
          <cell r="Z136">
            <v>0</v>
          </cell>
          <cell r="AC136">
            <v>0</v>
          </cell>
          <cell r="AF136">
            <v>0</v>
          </cell>
          <cell r="AL136">
            <v>0</v>
          </cell>
          <cell r="AM136">
            <v>0</v>
          </cell>
        </row>
        <row r="137">
          <cell r="U137">
            <v>0</v>
          </cell>
          <cell r="Z137">
            <v>0</v>
          </cell>
          <cell r="AC137">
            <v>0</v>
          </cell>
          <cell r="AF137">
            <v>0</v>
          </cell>
          <cell r="AL137">
            <v>0</v>
          </cell>
          <cell r="AM137">
            <v>0</v>
          </cell>
        </row>
        <row r="138">
          <cell r="U138">
            <v>0</v>
          </cell>
          <cell r="Z138">
            <v>0</v>
          </cell>
          <cell r="AC138">
            <v>0</v>
          </cell>
          <cell r="AF138">
            <v>0</v>
          </cell>
          <cell r="AL138">
            <v>0</v>
          </cell>
          <cell r="AM138">
            <v>0</v>
          </cell>
        </row>
        <row r="139">
          <cell r="U139">
            <v>0</v>
          </cell>
          <cell r="Z139">
            <v>188476976</v>
          </cell>
          <cell r="AC139">
            <v>188476976</v>
          </cell>
          <cell r="AF139">
            <v>40239868</v>
          </cell>
          <cell r="AL139">
            <v>0</v>
          </cell>
          <cell r="AM139">
            <v>188476976</v>
          </cell>
        </row>
        <row r="142">
          <cell r="U142">
            <v>0</v>
          </cell>
          <cell r="Z142">
            <v>0</v>
          </cell>
          <cell r="AC142">
            <v>0</v>
          </cell>
          <cell r="AF142">
            <v>0</v>
          </cell>
          <cell r="AL142">
            <v>0</v>
          </cell>
          <cell r="AM142">
            <v>0</v>
          </cell>
        </row>
        <row r="143">
          <cell r="U143">
            <v>0</v>
          </cell>
          <cell r="Z143">
            <v>0</v>
          </cell>
          <cell r="AC143">
            <v>0</v>
          </cell>
          <cell r="AF143">
            <v>0</v>
          </cell>
          <cell r="AL143">
            <v>0</v>
          </cell>
          <cell r="AM143">
            <v>0</v>
          </cell>
        </row>
        <row r="148">
          <cell r="U148">
            <v>740519687</v>
          </cell>
          <cell r="Z148">
            <v>16636716</v>
          </cell>
          <cell r="AC148">
            <v>16636716</v>
          </cell>
          <cell r="AF148">
            <v>0</v>
          </cell>
          <cell r="AL148">
            <v>0</v>
          </cell>
          <cell r="AM148">
            <v>0</v>
          </cell>
        </row>
        <row r="150">
          <cell r="U150">
            <v>0</v>
          </cell>
          <cell r="Z150">
            <v>0</v>
          </cell>
          <cell r="AC150">
            <v>0</v>
          </cell>
          <cell r="AF150">
            <v>0</v>
          </cell>
          <cell r="AL150">
            <v>0</v>
          </cell>
          <cell r="AM150">
            <v>0</v>
          </cell>
        </row>
        <row r="151">
          <cell r="U151">
            <v>329009310</v>
          </cell>
          <cell r="Z151">
            <v>3983000</v>
          </cell>
          <cell r="AC151">
            <v>3983000</v>
          </cell>
          <cell r="AF151">
            <v>0</v>
          </cell>
          <cell r="AL151">
            <v>0</v>
          </cell>
          <cell r="AM151">
            <v>0</v>
          </cell>
        </row>
        <row r="152">
          <cell r="U152">
            <v>67790158</v>
          </cell>
          <cell r="Z152">
            <v>6912418</v>
          </cell>
          <cell r="AC152">
            <v>6912418</v>
          </cell>
          <cell r="AF152">
            <v>0</v>
          </cell>
          <cell r="AL152">
            <v>0</v>
          </cell>
          <cell r="AM152">
            <v>0</v>
          </cell>
        </row>
        <row r="153">
          <cell r="U153">
            <v>0</v>
          </cell>
          <cell r="Z153">
            <v>188044969</v>
          </cell>
          <cell r="AC153">
            <v>188044969</v>
          </cell>
          <cell r="AF153">
            <v>47976421</v>
          </cell>
          <cell r="AL153">
            <v>0</v>
          </cell>
          <cell r="AM153">
            <v>188044969</v>
          </cell>
        </row>
        <row r="156">
          <cell r="U156">
            <v>600000000</v>
          </cell>
          <cell r="Z156">
            <v>294842791</v>
          </cell>
          <cell r="AC156">
            <v>18606222</v>
          </cell>
          <cell r="AF156">
            <v>0</v>
          </cell>
          <cell r="AL156">
            <v>0</v>
          </cell>
          <cell r="AM156">
            <v>0</v>
          </cell>
        </row>
        <row r="157">
          <cell r="AL157">
            <v>0</v>
          </cell>
          <cell r="AM157">
            <v>0</v>
          </cell>
        </row>
        <row r="158">
          <cell r="U158">
            <v>147373262</v>
          </cell>
          <cell r="Z158">
            <v>0</v>
          </cell>
          <cell r="AC158">
            <v>0</v>
          </cell>
          <cell r="AF158">
            <v>0</v>
          </cell>
          <cell r="AL158">
            <v>0</v>
          </cell>
          <cell r="AM158">
            <v>0</v>
          </cell>
        </row>
        <row r="159">
          <cell r="U159">
            <v>0</v>
          </cell>
          <cell r="Z159">
            <v>0</v>
          </cell>
          <cell r="AC159">
            <v>0</v>
          </cell>
          <cell r="AF159">
            <v>0</v>
          </cell>
          <cell r="AL159">
            <v>0</v>
          </cell>
          <cell r="AM159">
            <v>0</v>
          </cell>
        </row>
        <row r="160">
          <cell r="U160">
            <v>5000000</v>
          </cell>
          <cell r="Z160">
            <v>0</v>
          </cell>
          <cell r="AC160">
            <v>0</v>
          </cell>
          <cell r="AF160">
            <v>0</v>
          </cell>
          <cell r="AL160">
            <v>0</v>
          </cell>
          <cell r="AM160">
            <v>0</v>
          </cell>
        </row>
        <row r="161">
          <cell r="U161">
            <v>0</v>
          </cell>
          <cell r="Z161">
            <v>0</v>
          </cell>
          <cell r="AC161">
            <v>0</v>
          </cell>
          <cell r="AF161">
            <v>0</v>
          </cell>
          <cell r="AL161">
            <v>0</v>
          </cell>
          <cell r="AM161">
            <v>0</v>
          </cell>
        </row>
        <row r="162">
          <cell r="U162">
            <v>0</v>
          </cell>
          <cell r="Z162">
            <v>0</v>
          </cell>
          <cell r="AC162">
            <v>0</v>
          </cell>
          <cell r="AF162">
            <v>0</v>
          </cell>
          <cell r="AL162">
            <v>0</v>
          </cell>
          <cell r="AM162">
            <v>0</v>
          </cell>
        </row>
        <row r="163">
          <cell r="U163">
            <v>80000000</v>
          </cell>
          <cell r="Z163">
            <v>56000000</v>
          </cell>
          <cell r="AC163">
            <v>5654419</v>
          </cell>
          <cell r="AF163">
            <v>0</v>
          </cell>
          <cell r="AL163">
            <v>0</v>
          </cell>
          <cell r="AM163">
            <v>0</v>
          </cell>
        </row>
        <row r="164">
          <cell r="U164">
            <v>136142706</v>
          </cell>
          <cell r="Z164">
            <v>188320</v>
          </cell>
          <cell r="AC164">
            <v>188320</v>
          </cell>
          <cell r="AF164">
            <v>0</v>
          </cell>
          <cell r="AL164">
            <v>0</v>
          </cell>
          <cell r="AM164">
            <v>0</v>
          </cell>
        </row>
        <row r="165">
          <cell r="U165">
            <v>0</v>
          </cell>
          <cell r="Z165">
            <v>0</v>
          </cell>
          <cell r="AC165">
            <v>0</v>
          </cell>
          <cell r="AF165">
            <v>0</v>
          </cell>
          <cell r="AL165">
            <v>0</v>
          </cell>
          <cell r="AM165">
            <v>0</v>
          </cell>
        </row>
        <row r="166">
          <cell r="U166">
            <v>138182202</v>
          </cell>
          <cell r="Z166">
            <v>9687000</v>
          </cell>
          <cell r="AC166">
            <v>9687000</v>
          </cell>
          <cell r="AF166">
            <v>0</v>
          </cell>
          <cell r="AL166">
            <v>0</v>
          </cell>
          <cell r="AM166">
            <v>0</v>
          </cell>
        </row>
        <row r="167">
          <cell r="U167">
            <v>0</v>
          </cell>
          <cell r="Z167">
            <v>0</v>
          </cell>
          <cell r="AC167">
            <v>0</v>
          </cell>
          <cell r="AF167">
            <v>0</v>
          </cell>
          <cell r="AL167">
            <v>0</v>
          </cell>
          <cell r="AM167">
            <v>0</v>
          </cell>
        </row>
        <row r="168">
          <cell r="U168">
            <v>0</v>
          </cell>
          <cell r="Z168">
            <v>413692389</v>
          </cell>
          <cell r="AC168">
            <v>413692389</v>
          </cell>
          <cell r="AF168">
            <v>35514627</v>
          </cell>
          <cell r="AL168">
            <v>0</v>
          </cell>
          <cell r="AM168">
            <v>413692389</v>
          </cell>
        </row>
        <row r="173">
          <cell r="U173">
            <v>21812056</v>
          </cell>
          <cell r="Z173">
            <v>0</v>
          </cell>
          <cell r="AC173">
            <v>0</v>
          </cell>
          <cell r="AF173">
            <v>0</v>
          </cell>
          <cell r="AL173">
            <v>0</v>
          </cell>
          <cell r="AM173">
            <v>0</v>
          </cell>
        </row>
        <row r="174">
          <cell r="U174">
            <v>0</v>
          </cell>
          <cell r="Z174">
            <v>0</v>
          </cell>
          <cell r="AC174">
            <v>0</v>
          </cell>
          <cell r="AF174">
            <v>0</v>
          </cell>
          <cell r="AL174">
            <v>0</v>
          </cell>
          <cell r="AM174">
            <v>0</v>
          </cell>
        </row>
        <row r="177">
          <cell r="U177">
            <v>119610224</v>
          </cell>
          <cell r="Z177">
            <v>8561741</v>
          </cell>
          <cell r="AC177">
            <v>8561741</v>
          </cell>
          <cell r="AF177">
            <v>0</v>
          </cell>
          <cell r="AL177">
            <v>0</v>
          </cell>
          <cell r="AM177">
            <v>0</v>
          </cell>
        </row>
        <row r="178">
          <cell r="U178">
            <v>10000000</v>
          </cell>
          <cell r="Z178">
            <v>0</v>
          </cell>
          <cell r="AC178">
            <v>0</v>
          </cell>
          <cell r="AF178">
            <v>0</v>
          </cell>
          <cell r="AL178">
            <v>0</v>
          </cell>
          <cell r="AM178">
            <v>0</v>
          </cell>
        </row>
        <row r="179">
          <cell r="U179">
            <v>2608849</v>
          </cell>
          <cell r="Z179">
            <v>0</v>
          </cell>
          <cell r="AC179">
            <v>0</v>
          </cell>
          <cell r="AF179">
            <v>0</v>
          </cell>
          <cell r="AL179">
            <v>0</v>
          </cell>
          <cell r="AM179">
            <v>0</v>
          </cell>
        </row>
        <row r="180">
          <cell r="U180">
            <v>19375997</v>
          </cell>
          <cell r="Z180">
            <v>0</v>
          </cell>
          <cell r="AC180">
            <v>0</v>
          </cell>
          <cell r="AF180">
            <v>0</v>
          </cell>
          <cell r="AL180">
            <v>0</v>
          </cell>
          <cell r="AM180">
            <v>0</v>
          </cell>
        </row>
        <row r="181">
          <cell r="U181">
            <v>0</v>
          </cell>
          <cell r="Z181">
            <v>0</v>
          </cell>
          <cell r="AC181">
            <v>0</v>
          </cell>
          <cell r="AF181">
            <v>0</v>
          </cell>
          <cell r="AL181">
            <v>0</v>
          </cell>
          <cell r="AM181">
            <v>0</v>
          </cell>
        </row>
        <row r="182">
          <cell r="U182">
            <v>0</v>
          </cell>
          <cell r="Z182">
            <v>0</v>
          </cell>
          <cell r="AC182">
            <v>0</v>
          </cell>
          <cell r="AF182">
            <v>0</v>
          </cell>
          <cell r="AL182">
            <v>0</v>
          </cell>
          <cell r="AM182">
            <v>0</v>
          </cell>
        </row>
        <row r="183">
          <cell r="U183">
            <v>0</v>
          </cell>
          <cell r="Z183">
            <v>21989197</v>
          </cell>
          <cell r="AC183">
            <v>21989197</v>
          </cell>
          <cell r="AF183">
            <v>21764596</v>
          </cell>
          <cell r="AL183">
            <v>0</v>
          </cell>
          <cell r="AM183">
            <v>21989197</v>
          </cell>
        </row>
        <row r="186">
          <cell r="U186">
            <v>0</v>
          </cell>
          <cell r="Z186">
            <v>0</v>
          </cell>
          <cell r="AC186">
            <v>0</v>
          </cell>
          <cell r="AF186">
            <v>0</v>
          </cell>
          <cell r="AL186">
            <v>0</v>
          </cell>
          <cell r="AM186">
            <v>0</v>
          </cell>
        </row>
        <row r="187">
          <cell r="AL187">
            <v>0</v>
          </cell>
          <cell r="AM187">
            <v>0</v>
          </cell>
        </row>
        <row r="188">
          <cell r="U188">
            <v>4853633</v>
          </cell>
          <cell r="Z188">
            <v>0</v>
          </cell>
          <cell r="AC188">
            <v>0</v>
          </cell>
          <cell r="AF188">
            <v>0</v>
          </cell>
          <cell r="AL188">
            <v>0</v>
          </cell>
          <cell r="AM188">
            <v>0</v>
          </cell>
        </row>
        <row r="189">
          <cell r="U189">
            <v>4673705</v>
          </cell>
          <cell r="Z189">
            <v>3511212</v>
          </cell>
          <cell r="AC189">
            <v>3511212</v>
          </cell>
          <cell r="AF189">
            <v>0</v>
          </cell>
          <cell r="AL189">
            <v>0</v>
          </cell>
          <cell r="AM189">
            <v>0</v>
          </cell>
        </row>
        <row r="190">
          <cell r="U190">
            <v>0</v>
          </cell>
          <cell r="Z190">
            <v>0</v>
          </cell>
          <cell r="AC190">
            <v>0</v>
          </cell>
          <cell r="AF190">
            <v>0</v>
          </cell>
          <cell r="AL190">
            <v>0</v>
          </cell>
          <cell r="AM190">
            <v>0</v>
          </cell>
        </row>
        <row r="191">
          <cell r="U191">
            <v>0</v>
          </cell>
          <cell r="Z191">
            <v>60455264</v>
          </cell>
          <cell r="AC191">
            <v>60455264</v>
          </cell>
          <cell r="AF191">
            <v>0</v>
          </cell>
          <cell r="AL191">
            <v>0</v>
          </cell>
          <cell r="AM191">
            <v>60455264</v>
          </cell>
        </row>
        <row r="198">
          <cell r="U198">
            <v>1017039941</v>
          </cell>
          <cell r="Z198">
            <v>219371478</v>
          </cell>
          <cell r="AC198">
            <v>46233878</v>
          </cell>
          <cell r="AF198">
            <v>151000</v>
          </cell>
          <cell r="AL198">
            <v>0</v>
          </cell>
          <cell r="AM198">
            <v>0</v>
          </cell>
        </row>
        <row r="199">
          <cell r="U199">
            <v>1633646075</v>
          </cell>
          <cell r="Z199">
            <v>140663482</v>
          </cell>
          <cell r="AC199">
            <v>140663482</v>
          </cell>
          <cell r="AF199">
            <v>0</v>
          </cell>
          <cell r="AL199">
            <v>0</v>
          </cell>
          <cell r="AM199">
            <v>0</v>
          </cell>
        </row>
        <row r="200">
          <cell r="U200">
            <v>526235939</v>
          </cell>
          <cell r="Z200">
            <v>86318315</v>
          </cell>
          <cell r="AC200">
            <v>86318310</v>
          </cell>
          <cell r="AF200">
            <v>5430000</v>
          </cell>
          <cell r="AL200">
            <v>0</v>
          </cell>
          <cell r="AM200">
            <v>0</v>
          </cell>
        </row>
        <row r="201">
          <cell r="U201">
            <v>17041613</v>
          </cell>
          <cell r="Z201">
            <v>0</v>
          </cell>
          <cell r="AC201">
            <v>0</v>
          </cell>
          <cell r="AF201">
            <v>0</v>
          </cell>
          <cell r="AL201">
            <v>0</v>
          </cell>
          <cell r="AM201">
            <v>0</v>
          </cell>
        </row>
        <row r="202">
          <cell r="U202">
            <v>0</v>
          </cell>
          <cell r="Z202">
            <v>0</v>
          </cell>
          <cell r="AC202">
            <v>0</v>
          </cell>
          <cell r="AF202">
            <v>0</v>
          </cell>
          <cell r="AL202">
            <v>0</v>
          </cell>
          <cell r="AM202">
            <v>0</v>
          </cell>
        </row>
        <row r="203">
          <cell r="U203">
            <v>0</v>
          </cell>
          <cell r="Z203">
            <v>0</v>
          </cell>
          <cell r="AC203">
            <v>0</v>
          </cell>
          <cell r="AF203">
            <v>0</v>
          </cell>
          <cell r="AL203">
            <v>0</v>
          </cell>
          <cell r="AM203">
            <v>0</v>
          </cell>
        </row>
        <row r="204">
          <cell r="U204">
            <v>0</v>
          </cell>
          <cell r="Z204">
            <v>0</v>
          </cell>
          <cell r="AC204">
            <v>0</v>
          </cell>
          <cell r="AF204">
            <v>0</v>
          </cell>
          <cell r="AL204">
            <v>0</v>
          </cell>
          <cell r="AM204">
            <v>0</v>
          </cell>
        </row>
        <row r="206">
          <cell r="U206">
            <v>969221332</v>
          </cell>
          <cell r="Z206">
            <v>65550314</v>
          </cell>
          <cell r="AC206">
            <v>64878926</v>
          </cell>
          <cell r="AF206">
            <v>0</v>
          </cell>
          <cell r="AL206">
            <v>0</v>
          </cell>
          <cell r="AM206">
            <v>0</v>
          </cell>
        </row>
        <row r="207">
          <cell r="U207">
            <v>0</v>
          </cell>
          <cell r="Z207">
            <v>3596221535</v>
          </cell>
          <cell r="AC207">
            <v>3596221535</v>
          </cell>
          <cell r="AF207">
            <v>213659362</v>
          </cell>
          <cell r="AL207">
            <v>0</v>
          </cell>
          <cell r="AM207">
            <v>3596221535</v>
          </cell>
        </row>
        <row r="212">
          <cell r="U212">
            <v>0</v>
          </cell>
          <cell r="Z212">
            <v>0</v>
          </cell>
          <cell r="AC212">
            <v>0</v>
          </cell>
          <cell r="AF212">
            <v>0</v>
          </cell>
          <cell r="AL212">
            <v>0</v>
          </cell>
          <cell r="AM212">
            <v>0</v>
          </cell>
        </row>
        <row r="213">
          <cell r="U213">
            <v>0</v>
          </cell>
          <cell r="Z213">
            <v>0</v>
          </cell>
          <cell r="AC213">
            <v>0</v>
          </cell>
          <cell r="AF213">
            <v>0</v>
          </cell>
          <cell r="AL213">
            <v>0</v>
          </cell>
          <cell r="AM213">
            <v>0</v>
          </cell>
        </row>
        <row r="214">
          <cell r="U214">
            <v>0</v>
          </cell>
          <cell r="Z214">
            <v>0</v>
          </cell>
          <cell r="AC214">
            <v>0</v>
          </cell>
          <cell r="AF214">
            <v>0</v>
          </cell>
          <cell r="AL214">
            <v>0</v>
          </cell>
          <cell r="AM214">
            <v>0</v>
          </cell>
        </row>
        <row r="215">
          <cell r="U215">
            <v>0</v>
          </cell>
          <cell r="Z215">
            <v>0</v>
          </cell>
          <cell r="AC215">
            <v>0</v>
          </cell>
          <cell r="AF215">
            <v>0</v>
          </cell>
          <cell r="AL215">
            <v>0</v>
          </cell>
          <cell r="AM215">
            <v>0</v>
          </cell>
        </row>
        <row r="216">
          <cell r="U216">
            <v>0</v>
          </cell>
          <cell r="Z216">
            <v>0</v>
          </cell>
          <cell r="AC216">
            <v>0</v>
          </cell>
          <cell r="AF216">
            <v>0</v>
          </cell>
          <cell r="AL216">
            <v>0</v>
          </cell>
          <cell r="AM216">
            <v>0</v>
          </cell>
        </row>
        <row r="217">
          <cell r="U217">
            <v>0</v>
          </cell>
          <cell r="Z217">
            <v>0</v>
          </cell>
          <cell r="AC217">
            <v>0</v>
          </cell>
          <cell r="AF217">
            <v>0</v>
          </cell>
          <cell r="AL217">
            <v>0</v>
          </cell>
          <cell r="AM217">
            <v>0</v>
          </cell>
        </row>
        <row r="218">
          <cell r="U218">
            <v>0</v>
          </cell>
          <cell r="Z218">
            <v>0</v>
          </cell>
          <cell r="AC218">
            <v>0</v>
          </cell>
          <cell r="AF218">
            <v>0</v>
          </cell>
          <cell r="AL218">
            <v>0</v>
          </cell>
          <cell r="AM218">
            <v>0</v>
          </cell>
        </row>
        <row r="223">
          <cell r="U223">
            <v>0</v>
          </cell>
          <cell r="Z223">
            <v>0</v>
          </cell>
          <cell r="AC223">
            <v>0</v>
          </cell>
          <cell r="AF223">
            <v>0</v>
          </cell>
          <cell r="AL223">
            <v>0</v>
          </cell>
          <cell r="AM223">
            <v>0</v>
          </cell>
        </row>
        <row r="224">
          <cell r="U224">
            <v>0</v>
          </cell>
          <cell r="Z224">
            <v>0</v>
          </cell>
          <cell r="AC224">
            <v>0</v>
          </cell>
          <cell r="AF224">
            <v>0</v>
          </cell>
          <cell r="AL224">
            <v>0</v>
          </cell>
          <cell r="AM224">
            <v>0</v>
          </cell>
        </row>
        <row r="225">
          <cell r="U225">
            <v>0</v>
          </cell>
          <cell r="Z225">
            <v>0</v>
          </cell>
          <cell r="AC225">
            <v>0</v>
          </cell>
          <cell r="AF225">
            <v>0</v>
          </cell>
          <cell r="AL225">
            <v>0</v>
          </cell>
          <cell r="AM225">
            <v>0</v>
          </cell>
        </row>
        <row r="228">
          <cell r="U228">
            <v>0</v>
          </cell>
          <cell r="Z228">
            <v>0</v>
          </cell>
          <cell r="AC228">
            <v>0</v>
          </cell>
          <cell r="AF228">
            <v>0</v>
          </cell>
          <cell r="AL228">
            <v>0</v>
          </cell>
          <cell r="AM228">
            <v>0</v>
          </cell>
        </row>
        <row r="229">
          <cell r="U229">
            <v>0</v>
          </cell>
          <cell r="Z229">
            <v>0</v>
          </cell>
          <cell r="AC229">
            <v>0</v>
          </cell>
          <cell r="AF229">
            <v>0</v>
          </cell>
          <cell r="AL229">
            <v>0</v>
          </cell>
          <cell r="AM229">
            <v>0</v>
          </cell>
        </row>
        <row r="230">
          <cell r="U230">
            <v>0</v>
          </cell>
          <cell r="Z230">
            <v>0</v>
          </cell>
          <cell r="AC230">
            <v>0</v>
          </cell>
          <cell r="AF230">
            <v>0</v>
          </cell>
          <cell r="AL230">
            <v>0</v>
          </cell>
          <cell r="AM230">
            <v>0</v>
          </cell>
        </row>
        <row r="236">
          <cell r="U236">
            <v>614000000</v>
          </cell>
          <cell r="Z236">
            <v>0</v>
          </cell>
          <cell r="AC236">
            <v>0</v>
          </cell>
          <cell r="AF236">
            <v>0</v>
          </cell>
          <cell r="AL236">
            <v>0</v>
          </cell>
          <cell r="AM236">
            <v>0</v>
          </cell>
        </row>
        <row r="237">
          <cell r="U237">
            <v>0</v>
          </cell>
          <cell r="Z237">
            <v>0</v>
          </cell>
          <cell r="AC237">
            <v>0</v>
          </cell>
          <cell r="AF237">
            <v>0</v>
          </cell>
          <cell r="AL237">
            <v>0</v>
          </cell>
          <cell r="AM237">
            <v>987388338</v>
          </cell>
        </row>
        <row r="238">
          <cell r="U238">
            <v>0</v>
          </cell>
          <cell r="Z238">
            <v>0</v>
          </cell>
          <cell r="AC238">
            <v>0</v>
          </cell>
          <cell r="AF238">
            <v>0</v>
          </cell>
          <cell r="AL238">
            <v>0</v>
          </cell>
          <cell r="AM238">
            <v>0</v>
          </cell>
        </row>
        <row r="239">
          <cell r="U239">
            <v>0</v>
          </cell>
          <cell r="Z239">
            <v>0</v>
          </cell>
          <cell r="AC239">
            <v>0</v>
          </cell>
          <cell r="AF239">
            <v>0</v>
          </cell>
          <cell r="AL239">
            <v>0</v>
          </cell>
          <cell r="AM239">
            <v>0</v>
          </cell>
        </row>
        <row r="240">
          <cell r="U240">
            <v>0</v>
          </cell>
          <cell r="Z240">
            <v>0</v>
          </cell>
          <cell r="AC240">
            <v>0</v>
          </cell>
          <cell r="AF240">
            <v>0</v>
          </cell>
          <cell r="AL240">
            <v>0</v>
          </cell>
          <cell r="AM240">
            <v>0</v>
          </cell>
        </row>
        <row r="241">
          <cell r="U241">
            <v>0</v>
          </cell>
          <cell r="Z241">
            <v>230586690</v>
          </cell>
          <cell r="AC241">
            <v>230586690</v>
          </cell>
          <cell r="AF241">
            <v>8509103</v>
          </cell>
          <cell r="AL241">
            <v>0</v>
          </cell>
          <cell r="AM241">
            <v>230586690</v>
          </cell>
        </row>
        <row r="244">
          <cell r="U244">
            <v>0</v>
          </cell>
          <cell r="AL244">
            <v>0</v>
          </cell>
          <cell r="AM244">
            <v>0</v>
          </cell>
        </row>
        <row r="245">
          <cell r="U245">
            <v>340000000</v>
          </cell>
          <cell r="Z245">
            <v>300136517</v>
          </cell>
          <cell r="AC245">
            <v>22856772</v>
          </cell>
          <cell r="AF245">
            <v>440000</v>
          </cell>
          <cell r="AL245">
            <v>0</v>
          </cell>
          <cell r="AM245">
            <v>0</v>
          </cell>
        </row>
        <row r="246">
          <cell r="U246">
            <v>0</v>
          </cell>
          <cell r="Z246">
            <v>0</v>
          </cell>
          <cell r="AC246">
            <v>0</v>
          </cell>
          <cell r="AF246">
            <v>0</v>
          </cell>
          <cell r="AL246">
            <v>0</v>
          </cell>
          <cell r="AM246">
            <v>0</v>
          </cell>
        </row>
        <row r="247">
          <cell r="U247">
            <v>0</v>
          </cell>
          <cell r="Z247">
            <v>0</v>
          </cell>
          <cell r="AC247">
            <v>0</v>
          </cell>
          <cell r="AF247">
            <v>0</v>
          </cell>
          <cell r="AL247">
            <v>0</v>
          </cell>
          <cell r="AM247">
            <v>0</v>
          </cell>
        </row>
        <row r="248">
          <cell r="U248">
            <v>0</v>
          </cell>
          <cell r="Z248">
            <v>0</v>
          </cell>
          <cell r="AC248">
            <v>0</v>
          </cell>
          <cell r="AF248">
            <v>0</v>
          </cell>
          <cell r="AL248">
            <v>0</v>
          </cell>
          <cell r="AM248">
            <v>0</v>
          </cell>
        </row>
        <row r="249">
          <cell r="U249">
            <v>0</v>
          </cell>
          <cell r="Z249">
            <v>0</v>
          </cell>
          <cell r="AC249">
            <v>0</v>
          </cell>
          <cell r="AF249">
            <v>0</v>
          </cell>
          <cell r="AL249">
            <v>0</v>
          </cell>
          <cell r="AM249">
            <v>0</v>
          </cell>
        </row>
        <row r="250">
          <cell r="U250">
            <v>0</v>
          </cell>
          <cell r="Z250">
            <v>0</v>
          </cell>
          <cell r="AC250">
            <v>0</v>
          </cell>
          <cell r="AF250">
            <v>0</v>
          </cell>
          <cell r="AL250">
            <v>0</v>
          </cell>
          <cell r="AM250">
            <v>0</v>
          </cell>
        </row>
        <row r="251">
          <cell r="U251">
            <v>0</v>
          </cell>
          <cell r="Z251">
            <v>0</v>
          </cell>
          <cell r="AC251">
            <v>0</v>
          </cell>
          <cell r="AF251">
            <v>0</v>
          </cell>
          <cell r="AL251">
            <v>0</v>
          </cell>
          <cell r="AM251">
            <v>0</v>
          </cell>
        </row>
        <row r="252">
          <cell r="U252">
            <v>0</v>
          </cell>
          <cell r="Z252">
            <v>0</v>
          </cell>
          <cell r="AC252">
            <v>0</v>
          </cell>
          <cell r="AF252">
            <v>0</v>
          </cell>
          <cell r="AL252">
            <v>0</v>
          </cell>
          <cell r="AM252">
            <v>0</v>
          </cell>
        </row>
        <row r="253">
          <cell r="U253">
            <v>0</v>
          </cell>
          <cell r="Z253">
            <v>0</v>
          </cell>
          <cell r="AC253">
            <v>0</v>
          </cell>
          <cell r="AF253">
            <v>0</v>
          </cell>
          <cell r="AL253">
            <v>0</v>
          </cell>
          <cell r="AM253">
            <v>0</v>
          </cell>
        </row>
        <row r="254">
          <cell r="U254">
            <v>0</v>
          </cell>
          <cell r="Z254">
            <v>0</v>
          </cell>
          <cell r="AC254">
            <v>0</v>
          </cell>
          <cell r="AF254">
            <v>0</v>
          </cell>
          <cell r="AL254">
            <v>0</v>
          </cell>
          <cell r="AM254">
            <v>0</v>
          </cell>
        </row>
        <row r="255">
          <cell r="U255">
            <v>0</v>
          </cell>
          <cell r="Z255">
            <v>0</v>
          </cell>
          <cell r="AC255">
            <v>0</v>
          </cell>
          <cell r="AF255">
            <v>0</v>
          </cell>
          <cell r="AL255">
            <v>0</v>
          </cell>
          <cell r="AM255">
            <v>0</v>
          </cell>
        </row>
        <row r="256">
          <cell r="U256">
            <v>0</v>
          </cell>
          <cell r="Z256">
            <v>209169701</v>
          </cell>
          <cell r="AC256">
            <v>209169701</v>
          </cell>
          <cell r="AF256">
            <v>135392395</v>
          </cell>
          <cell r="AL256">
            <v>0</v>
          </cell>
          <cell r="AM256">
            <v>209169701</v>
          </cell>
        </row>
      </sheetData>
      <sheetData sheetId="2">
        <row r="7">
          <cell r="BQ7">
            <v>241240374</v>
          </cell>
        </row>
        <row r="10">
          <cell r="BQ10">
            <v>107550303</v>
          </cell>
        </row>
        <row r="11">
          <cell r="BQ11">
            <v>3190572</v>
          </cell>
        </row>
        <row r="12">
          <cell r="P12">
            <v>0</v>
          </cell>
          <cell r="Q12">
            <v>0</v>
          </cell>
          <cell r="BQ12">
            <v>26986890</v>
          </cell>
        </row>
        <row r="13">
          <cell r="P13">
            <v>0</v>
          </cell>
          <cell r="Q13">
            <v>0</v>
          </cell>
          <cell r="BQ13">
            <v>38628800</v>
          </cell>
        </row>
        <row r="14">
          <cell r="P14">
            <v>0</v>
          </cell>
          <cell r="Q14">
            <v>0</v>
          </cell>
          <cell r="BQ14">
            <v>1000000</v>
          </cell>
        </row>
        <row r="15">
          <cell r="P15">
            <v>0</v>
          </cell>
          <cell r="Q15">
            <v>0</v>
          </cell>
        </row>
        <row r="16">
          <cell r="BQ16">
            <v>15066663</v>
          </cell>
        </row>
        <row r="17">
          <cell r="Z17">
            <v>51460844</v>
          </cell>
          <cell r="AC17">
            <v>51460844</v>
          </cell>
          <cell r="AF17">
            <v>46130477</v>
          </cell>
          <cell r="AL17">
            <v>0</v>
          </cell>
          <cell r="AM17">
            <v>0</v>
          </cell>
          <cell r="BQ17">
            <v>4851602</v>
          </cell>
        </row>
        <row r="18">
          <cell r="Z18">
            <v>0</v>
          </cell>
          <cell r="AC18">
            <v>0</v>
          </cell>
          <cell r="AF18">
            <v>0</v>
          </cell>
          <cell r="AL18">
            <v>0</v>
          </cell>
          <cell r="AM18">
            <v>0</v>
          </cell>
          <cell r="BQ18">
            <v>21260161</v>
          </cell>
        </row>
        <row r="19">
          <cell r="Z19">
            <v>0</v>
          </cell>
          <cell r="AC19">
            <v>0</v>
          </cell>
          <cell r="AF19">
            <v>0</v>
          </cell>
          <cell r="AL19">
            <v>0</v>
          </cell>
          <cell r="AM19">
            <v>0</v>
          </cell>
          <cell r="BQ19">
            <v>14143642</v>
          </cell>
        </row>
        <row r="20">
          <cell r="BQ20">
            <v>0</v>
          </cell>
        </row>
        <row r="21">
          <cell r="Z21">
            <v>0</v>
          </cell>
          <cell r="AC21">
            <v>0</v>
          </cell>
          <cell r="AF21">
            <v>0</v>
          </cell>
          <cell r="AL21">
            <v>0</v>
          </cell>
          <cell r="AM21">
            <v>0</v>
          </cell>
          <cell r="BQ21">
            <v>0</v>
          </cell>
        </row>
        <row r="22">
          <cell r="Z22">
            <v>826990</v>
          </cell>
          <cell r="AC22">
            <v>826990</v>
          </cell>
          <cell r="AF22">
            <v>3723004</v>
          </cell>
          <cell r="AL22">
            <v>0</v>
          </cell>
          <cell r="AM22">
            <v>0</v>
          </cell>
        </row>
        <row r="23">
          <cell r="H23">
            <v>376099643</v>
          </cell>
          <cell r="K23">
            <v>31261349</v>
          </cell>
          <cell r="P23">
            <v>0</v>
          </cell>
          <cell r="Q23">
            <v>0</v>
          </cell>
          <cell r="Z23">
            <v>770412</v>
          </cell>
          <cell r="AC23">
            <v>770412</v>
          </cell>
          <cell r="AF23">
            <v>7297738</v>
          </cell>
          <cell r="AL23">
            <v>0</v>
          </cell>
          <cell r="AM23">
            <v>0</v>
          </cell>
          <cell r="BQ23">
            <v>8561741</v>
          </cell>
        </row>
        <row r="24">
          <cell r="H24">
            <v>315010911</v>
          </cell>
          <cell r="K24">
            <v>315010911</v>
          </cell>
          <cell r="P24">
            <v>0</v>
          </cell>
          <cell r="Q24">
            <v>0</v>
          </cell>
          <cell r="Z24">
            <v>0</v>
          </cell>
          <cell r="AC24">
            <v>0</v>
          </cell>
          <cell r="AF24">
            <v>0</v>
          </cell>
          <cell r="AL24">
            <v>0</v>
          </cell>
          <cell r="AM24">
            <v>0</v>
          </cell>
          <cell r="BQ24">
            <v>0</v>
          </cell>
        </row>
        <row r="25">
          <cell r="Z25">
            <v>0</v>
          </cell>
          <cell r="AC25">
            <v>0</v>
          </cell>
          <cell r="AF25">
            <v>0</v>
          </cell>
          <cell r="AL25">
            <v>0</v>
          </cell>
          <cell r="AM25">
            <v>0</v>
          </cell>
        </row>
        <row r="26">
          <cell r="H26">
            <v>1362896677</v>
          </cell>
          <cell r="K26">
            <v>216837722</v>
          </cell>
          <cell r="P26">
            <v>0</v>
          </cell>
          <cell r="Q26">
            <v>0</v>
          </cell>
          <cell r="Z26">
            <v>558840</v>
          </cell>
          <cell r="AC26">
            <v>558840</v>
          </cell>
          <cell r="AF26">
            <v>617124</v>
          </cell>
          <cell r="AL26">
            <v>0</v>
          </cell>
          <cell r="AM26">
            <v>0</v>
          </cell>
          <cell r="BQ26">
            <v>1386380</v>
          </cell>
        </row>
        <row r="27">
          <cell r="H27">
            <v>785934374</v>
          </cell>
          <cell r="K27">
            <v>785934374</v>
          </cell>
          <cell r="P27">
            <v>0</v>
          </cell>
          <cell r="Q27">
            <v>0</v>
          </cell>
          <cell r="Z27">
            <v>358166</v>
          </cell>
          <cell r="AC27">
            <v>358166</v>
          </cell>
          <cell r="AF27">
            <v>377268</v>
          </cell>
          <cell r="AL27">
            <v>0</v>
          </cell>
          <cell r="AM27">
            <v>0</v>
          </cell>
          <cell r="BQ27">
            <v>0</v>
          </cell>
        </row>
        <row r="28">
          <cell r="Z28">
            <v>0</v>
          </cell>
          <cell r="AC28">
            <v>0</v>
          </cell>
          <cell r="AF28">
            <v>0</v>
          </cell>
          <cell r="AL28">
            <v>0</v>
          </cell>
          <cell r="AM28">
            <v>0</v>
          </cell>
          <cell r="BQ28">
            <v>17941607</v>
          </cell>
        </row>
        <row r="29">
          <cell r="Z29">
            <v>97718</v>
          </cell>
          <cell r="AC29">
            <v>97718</v>
          </cell>
          <cell r="AF29">
            <v>486270</v>
          </cell>
          <cell r="AL29">
            <v>0</v>
          </cell>
          <cell r="AM29">
            <v>0</v>
          </cell>
          <cell r="BQ29">
            <v>0</v>
          </cell>
        </row>
        <row r="30">
          <cell r="H30">
            <v>362660</v>
          </cell>
          <cell r="K30">
            <v>362660</v>
          </cell>
          <cell r="P30">
            <v>0</v>
          </cell>
          <cell r="Q30">
            <v>0</v>
          </cell>
          <cell r="Z30">
            <v>0</v>
          </cell>
          <cell r="AC30">
            <v>0</v>
          </cell>
          <cell r="AF30">
            <v>0</v>
          </cell>
          <cell r="AL30">
            <v>0</v>
          </cell>
          <cell r="AM30">
            <v>0</v>
          </cell>
          <cell r="BQ30">
            <v>0</v>
          </cell>
        </row>
        <row r="31">
          <cell r="H31">
            <v>0</v>
          </cell>
          <cell r="K31">
            <v>0</v>
          </cell>
          <cell r="P31">
            <v>0</v>
          </cell>
          <cell r="Q31">
            <v>0</v>
          </cell>
          <cell r="Z31">
            <v>0</v>
          </cell>
          <cell r="AC31">
            <v>0</v>
          </cell>
          <cell r="AF31">
            <v>0</v>
          </cell>
          <cell r="AL31">
            <v>0</v>
          </cell>
          <cell r="AM31">
            <v>0</v>
          </cell>
          <cell r="BQ31">
            <v>1365898527</v>
          </cell>
        </row>
        <row r="32">
          <cell r="Z32">
            <v>0</v>
          </cell>
          <cell r="AC32">
            <v>0</v>
          </cell>
          <cell r="AF32">
            <v>0</v>
          </cell>
          <cell r="AL32">
            <v>0</v>
          </cell>
          <cell r="AM32">
            <v>0</v>
          </cell>
          <cell r="BQ32">
            <v>1626466888</v>
          </cell>
        </row>
        <row r="33">
          <cell r="H33">
            <v>64677295</v>
          </cell>
          <cell r="K33">
            <v>0</v>
          </cell>
          <cell r="P33">
            <v>0</v>
          </cell>
          <cell r="Q33">
            <v>0</v>
          </cell>
          <cell r="Z33">
            <v>0</v>
          </cell>
          <cell r="AC33">
            <v>0</v>
          </cell>
          <cell r="AF33">
            <v>0</v>
          </cell>
          <cell r="AL33">
            <v>0</v>
          </cell>
          <cell r="AM33">
            <v>0</v>
          </cell>
        </row>
        <row r="34">
          <cell r="H34">
            <v>0</v>
          </cell>
          <cell r="K34">
            <v>0</v>
          </cell>
          <cell r="P34">
            <v>0</v>
          </cell>
          <cell r="Q34">
            <v>0</v>
          </cell>
        </row>
        <row r="36">
          <cell r="H36">
            <v>0</v>
          </cell>
          <cell r="K36">
            <v>0</v>
          </cell>
          <cell r="P36">
            <v>0</v>
          </cell>
          <cell r="Q36">
            <v>0</v>
          </cell>
          <cell r="Z36">
            <v>0</v>
          </cell>
          <cell r="AC36">
            <v>116870752</v>
          </cell>
          <cell r="AF36">
            <v>0</v>
          </cell>
          <cell r="AL36">
            <v>0</v>
          </cell>
          <cell r="AM36">
            <v>0</v>
          </cell>
        </row>
        <row r="37">
          <cell r="H37">
            <v>0</v>
          </cell>
          <cell r="K37">
            <v>0</v>
          </cell>
          <cell r="P37">
            <v>0</v>
          </cell>
          <cell r="Q37">
            <v>0</v>
          </cell>
          <cell r="Z37">
            <v>0</v>
          </cell>
          <cell r="AC37">
            <v>0</v>
          </cell>
          <cell r="AF37">
            <v>0</v>
          </cell>
          <cell r="AL37">
            <v>0</v>
          </cell>
          <cell r="AM37">
            <v>0</v>
          </cell>
        </row>
        <row r="38">
          <cell r="H38">
            <v>0</v>
          </cell>
          <cell r="K38">
            <v>0</v>
          </cell>
          <cell r="P38">
            <v>0</v>
          </cell>
          <cell r="Q38">
            <v>0</v>
          </cell>
          <cell r="Z38">
            <v>0</v>
          </cell>
          <cell r="AC38">
            <v>0</v>
          </cell>
          <cell r="AF38">
            <v>0</v>
          </cell>
          <cell r="AL38">
            <v>0</v>
          </cell>
          <cell r="AM38">
            <v>0</v>
          </cell>
        </row>
        <row r="39">
          <cell r="H39">
            <v>0</v>
          </cell>
          <cell r="K39">
            <v>0</v>
          </cell>
          <cell r="P39">
            <v>0</v>
          </cell>
          <cell r="Q39">
            <v>0</v>
          </cell>
          <cell r="Z39">
            <v>45000000</v>
          </cell>
          <cell r="AC39">
            <v>32655084</v>
          </cell>
          <cell r="AF39">
            <v>1000000</v>
          </cell>
          <cell r="AL39">
            <v>0</v>
          </cell>
          <cell r="AM39">
            <v>0</v>
          </cell>
        </row>
        <row r="40">
          <cell r="H40">
            <v>0</v>
          </cell>
          <cell r="K40">
            <v>0</v>
          </cell>
          <cell r="P40">
            <v>0</v>
          </cell>
          <cell r="Q40">
            <v>0</v>
          </cell>
          <cell r="Z40">
            <v>0</v>
          </cell>
          <cell r="AC40">
            <v>0</v>
          </cell>
          <cell r="AF40">
            <v>0</v>
          </cell>
          <cell r="AL40">
            <v>0</v>
          </cell>
          <cell r="AM40">
            <v>0</v>
          </cell>
        </row>
        <row r="41">
          <cell r="H41">
            <v>0</v>
          </cell>
          <cell r="K41">
            <v>0</v>
          </cell>
          <cell r="P41">
            <v>0</v>
          </cell>
          <cell r="Q41">
            <v>0</v>
          </cell>
          <cell r="Z41">
            <v>0</v>
          </cell>
          <cell r="AC41">
            <v>0</v>
          </cell>
          <cell r="AF41">
            <v>131578481</v>
          </cell>
          <cell r="AL41">
            <v>0</v>
          </cell>
          <cell r="AM41">
            <v>0</v>
          </cell>
        </row>
        <row r="43">
          <cell r="H43">
            <v>0</v>
          </cell>
          <cell r="K43">
            <v>0</v>
          </cell>
          <cell r="P43">
            <v>0</v>
          </cell>
          <cell r="Q43">
            <v>0</v>
          </cell>
        </row>
        <row r="44">
          <cell r="H44">
            <v>0</v>
          </cell>
          <cell r="K44">
            <v>0</v>
          </cell>
          <cell r="P44">
            <v>0</v>
          </cell>
          <cell r="Q44">
            <v>0</v>
          </cell>
        </row>
        <row r="45">
          <cell r="Z45">
            <v>4133349</v>
          </cell>
          <cell r="AC45">
            <v>4133349</v>
          </cell>
          <cell r="AF45">
            <v>3899968</v>
          </cell>
          <cell r="AL45">
            <v>0</v>
          </cell>
          <cell r="AM45">
            <v>0</v>
          </cell>
        </row>
        <row r="46">
          <cell r="H46">
            <v>0</v>
          </cell>
          <cell r="K46">
            <v>0</v>
          </cell>
          <cell r="P46">
            <v>0</v>
          </cell>
          <cell r="Q46">
            <v>0</v>
          </cell>
          <cell r="Z46">
            <v>0</v>
          </cell>
          <cell r="AC46">
            <v>0</v>
          </cell>
          <cell r="AF46">
            <v>0</v>
          </cell>
          <cell r="AL46">
            <v>0</v>
          </cell>
          <cell r="AM46">
            <v>0</v>
          </cell>
        </row>
        <row r="47">
          <cell r="H47">
            <v>0</v>
          </cell>
          <cell r="K47">
            <v>0</v>
          </cell>
          <cell r="P47">
            <v>0</v>
          </cell>
          <cell r="Q47">
            <v>0</v>
          </cell>
          <cell r="Z47">
            <v>0</v>
          </cell>
          <cell r="AC47">
            <v>0</v>
          </cell>
          <cell r="AF47">
            <v>0</v>
          </cell>
          <cell r="AL47">
            <v>0</v>
          </cell>
          <cell r="AM47">
            <v>0</v>
          </cell>
        </row>
        <row r="48">
          <cell r="Z48">
            <v>293175</v>
          </cell>
          <cell r="AC48">
            <v>293175</v>
          </cell>
          <cell r="AF48">
            <v>278895</v>
          </cell>
          <cell r="AL48">
            <v>0</v>
          </cell>
          <cell r="AM48">
            <v>0</v>
          </cell>
        </row>
        <row r="49">
          <cell r="H49">
            <v>0</v>
          </cell>
          <cell r="K49">
            <v>0</v>
          </cell>
          <cell r="P49">
            <v>0</v>
          </cell>
          <cell r="Q49">
            <v>0</v>
          </cell>
        </row>
        <row r="50">
          <cell r="H50">
            <v>0</v>
          </cell>
          <cell r="K50">
            <v>0</v>
          </cell>
          <cell r="P50">
            <v>0</v>
          </cell>
          <cell r="Q50">
            <v>0</v>
          </cell>
          <cell r="Z50">
            <v>0</v>
          </cell>
          <cell r="AC50">
            <v>0</v>
          </cell>
          <cell r="AF50">
            <v>0</v>
          </cell>
          <cell r="AL50">
            <v>0</v>
          </cell>
          <cell r="AM50">
            <v>0</v>
          </cell>
        </row>
        <row r="51">
          <cell r="Z51">
            <v>7012402</v>
          </cell>
          <cell r="AC51">
            <v>7012402</v>
          </cell>
          <cell r="AF51">
            <v>6670853</v>
          </cell>
          <cell r="AL51">
            <v>0</v>
          </cell>
          <cell r="AM51">
            <v>0</v>
          </cell>
        </row>
        <row r="52">
          <cell r="H52">
            <v>0</v>
          </cell>
          <cell r="K52">
            <v>0</v>
          </cell>
          <cell r="P52">
            <v>0</v>
          </cell>
          <cell r="Q52">
            <v>0</v>
          </cell>
          <cell r="Z52">
            <v>0</v>
          </cell>
          <cell r="AC52">
            <v>0</v>
          </cell>
          <cell r="AF52">
            <v>0</v>
          </cell>
          <cell r="AL52">
            <v>0</v>
          </cell>
          <cell r="AM52">
            <v>0</v>
          </cell>
        </row>
        <row r="53">
          <cell r="H53">
            <v>0</v>
          </cell>
          <cell r="K53">
            <v>0</v>
          </cell>
          <cell r="P53">
            <v>0</v>
          </cell>
          <cell r="Q53">
            <v>0</v>
          </cell>
          <cell r="Z53">
            <v>0</v>
          </cell>
          <cell r="AC53">
            <v>0</v>
          </cell>
          <cell r="AF53">
            <v>0</v>
          </cell>
          <cell r="AL53">
            <v>0</v>
          </cell>
          <cell r="AM53">
            <v>0</v>
          </cell>
        </row>
        <row r="54">
          <cell r="Z54">
            <v>2246546</v>
          </cell>
          <cell r="AC54">
            <v>2246546</v>
          </cell>
          <cell r="AF54">
            <v>2137128</v>
          </cell>
          <cell r="AL54">
            <v>0</v>
          </cell>
          <cell r="AM54">
            <v>0</v>
          </cell>
        </row>
        <row r="55">
          <cell r="H55">
            <v>0</v>
          </cell>
          <cell r="K55">
            <v>0</v>
          </cell>
          <cell r="P55">
            <v>0</v>
          </cell>
          <cell r="Q55">
            <v>0</v>
          </cell>
          <cell r="Z55">
            <v>0</v>
          </cell>
          <cell r="AC55">
            <v>0</v>
          </cell>
          <cell r="AF55">
            <v>44473506</v>
          </cell>
          <cell r="AL55">
            <v>0</v>
          </cell>
          <cell r="AM55">
            <v>0</v>
          </cell>
        </row>
        <row r="56">
          <cell r="H56">
            <v>0</v>
          </cell>
          <cell r="K56">
            <v>0</v>
          </cell>
          <cell r="P56">
            <v>0</v>
          </cell>
          <cell r="Q56">
            <v>0</v>
          </cell>
        </row>
        <row r="58">
          <cell r="H58">
            <v>0</v>
          </cell>
          <cell r="K58">
            <v>0</v>
          </cell>
          <cell r="P58">
            <v>0</v>
          </cell>
          <cell r="Q58">
            <v>0</v>
          </cell>
        </row>
        <row r="59">
          <cell r="H59">
            <v>0</v>
          </cell>
          <cell r="K59">
            <v>0</v>
          </cell>
          <cell r="P59">
            <v>0</v>
          </cell>
          <cell r="Q59">
            <v>0</v>
          </cell>
          <cell r="Z59">
            <v>1123275</v>
          </cell>
          <cell r="AC59">
            <v>1123275</v>
          </cell>
          <cell r="AF59">
            <v>1068564</v>
          </cell>
          <cell r="AL59">
            <v>0</v>
          </cell>
          <cell r="AM59">
            <v>0</v>
          </cell>
        </row>
        <row r="60">
          <cell r="Z60">
            <v>1684905</v>
          </cell>
          <cell r="AC60">
            <v>1684905</v>
          </cell>
          <cell r="AF60">
            <v>1602840</v>
          </cell>
          <cell r="AL60">
            <v>0</v>
          </cell>
          <cell r="AM60">
            <v>0</v>
          </cell>
        </row>
        <row r="61">
          <cell r="H61">
            <v>5753030</v>
          </cell>
          <cell r="K61">
            <v>0</v>
          </cell>
          <cell r="P61">
            <v>0</v>
          </cell>
          <cell r="Q61">
            <v>0</v>
          </cell>
          <cell r="Z61">
            <v>0</v>
          </cell>
          <cell r="AC61">
            <v>0</v>
          </cell>
          <cell r="AF61">
            <v>0</v>
          </cell>
          <cell r="AL61">
            <v>0</v>
          </cell>
          <cell r="AM61">
            <v>0</v>
          </cell>
        </row>
        <row r="62">
          <cell r="H62">
            <v>0</v>
          </cell>
          <cell r="K62">
            <v>0</v>
          </cell>
          <cell r="P62">
            <v>0</v>
          </cell>
          <cell r="Q62">
            <v>0</v>
          </cell>
        </row>
        <row r="64">
          <cell r="H64">
            <v>232125775</v>
          </cell>
          <cell r="K64">
            <v>0</v>
          </cell>
          <cell r="P64">
            <v>0</v>
          </cell>
          <cell r="Q64">
            <v>0</v>
          </cell>
        </row>
        <row r="65">
          <cell r="H65">
            <v>138376905</v>
          </cell>
          <cell r="K65">
            <v>138376905</v>
          </cell>
          <cell r="P65">
            <v>0</v>
          </cell>
          <cell r="Q65">
            <v>0</v>
          </cell>
        </row>
        <row r="66">
          <cell r="Z66">
            <v>68100545</v>
          </cell>
          <cell r="AC66">
            <v>68100545</v>
          </cell>
          <cell r="AF66">
            <v>61419826</v>
          </cell>
          <cell r="AL66">
            <v>0</v>
          </cell>
          <cell r="AM66">
            <v>0</v>
          </cell>
        </row>
        <row r="67">
          <cell r="H67">
            <v>0</v>
          </cell>
          <cell r="K67">
            <v>0</v>
          </cell>
          <cell r="P67">
            <v>0</v>
          </cell>
          <cell r="Q67">
            <v>0</v>
          </cell>
          <cell r="Z67">
            <v>1757509</v>
          </cell>
          <cell r="AC67">
            <v>1757509</v>
          </cell>
          <cell r="AF67">
            <v>3190572</v>
          </cell>
          <cell r="AL67">
            <v>0</v>
          </cell>
          <cell r="AM67">
            <v>0</v>
          </cell>
        </row>
        <row r="68">
          <cell r="H68">
            <v>0</v>
          </cell>
          <cell r="K68">
            <v>0</v>
          </cell>
          <cell r="P68">
            <v>0</v>
          </cell>
          <cell r="Q68">
            <v>0</v>
          </cell>
          <cell r="Z68">
            <v>0</v>
          </cell>
          <cell r="AC68">
            <v>0</v>
          </cell>
          <cell r="AF68">
            <v>0</v>
          </cell>
          <cell r="AL68">
            <v>0</v>
          </cell>
          <cell r="AM68">
            <v>0</v>
          </cell>
        </row>
        <row r="70">
          <cell r="H70">
            <v>44835888</v>
          </cell>
          <cell r="K70">
            <v>0</v>
          </cell>
          <cell r="P70">
            <v>0</v>
          </cell>
          <cell r="Q70">
            <v>0</v>
          </cell>
          <cell r="Z70">
            <v>0</v>
          </cell>
          <cell r="AC70">
            <v>0</v>
          </cell>
          <cell r="AF70">
            <v>0</v>
          </cell>
          <cell r="AL70">
            <v>0</v>
          </cell>
          <cell r="AM70">
            <v>0</v>
          </cell>
        </row>
        <row r="71">
          <cell r="H71">
            <v>19006663</v>
          </cell>
          <cell r="K71">
            <v>19006663</v>
          </cell>
          <cell r="P71">
            <v>0</v>
          </cell>
          <cell r="Q71">
            <v>0</v>
          </cell>
          <cell r="Z71">
            <v>1779234</v>
          </cell>
          <cell r="AC71">
            <v>1779234</v>
          </cell>
          <cell r="AF71">
            <v>4504973</v>
          </cell>
          <cell r="AL71">
            <v>0</v>
          </cell>
          <cell r="AM71">
            <v>0</v>
          </cell>
        </row>
        <row r="72">
          <cell r="Z72">
            <v>2137548</v>
          </cell>
          <cell r="AC72">
            <v>2137548</v>
          </cell>
          <cell r="AF72">
            <v>8900835</v>
          </cell>
          <cell r="AL72">
            <v>0</v>
          </cell>
          <cell r="AM72">
            <v>0</v>
          </cell>
        </row>
        <row r="73">
          <cell r="H73">
            <v>38451543</v>
          </cell>
          <cell r="K73">
            <v>0</v>
          </cell>
          <cell r="P73">
            <v>0</v>
          </cell>
          <cell r="Q73">
            <v>0</v>
          </cell>
          <cell r="Z73">
            <v>0</v>
          </cell>
          <cell r="AC73">
            <v>0</v>
          </cell>
          <cell r="AF73">
            <v>0</v>
          </cell>
          <cell r="AL73">
            <v>0</v>
          </cell>
          <cell r="AM73">
            <v>0</v>
          </cell>
        </row>
        <row r="74">
          <cell r="H74">
            <v>45036278</v>
          </cell>
          <cell r="K74">
            <v>45036278</v>
          </cell>
          <cell r="P74">
            <v>0</v>
          </cell>
          <cell r="Q74">
            <v>0</v>
          </cell>
          <cell r="Z74">
            <v>0</v>
          </cell>
          <cell r="AC74">
            <v>0</v>
          </cell>
          <cell r="AF74">
            <v>0</v>
          </cell>
          <cell r="AL74">
            <v>0</v>
          </cell>
          <cell r="AM74">
            <v>0</v>
          </cell>
        </row>
        <row r="75">
          <cell r="Z75">
            <v>246850</v>
          </cell>
          <cell r="AC75">
            <v>246850</v>
          </cell>
          <cell r="AF75">
            <v>308562</v>
          </cell>
          <cell r="AL75">
            <v>0</v>
          </cell>
          <cell r="AM75">
            <v>0</v>
          </cell>
        </row>
        <row r="76">
          <cell r="H76">
            <v>2603860</v>
          </cell>
          <cell r="K76">
            <v>2603860</v>
          </cell>
          <cell r="P76">
            <v>0</v>
          </cell>
          <cell r="Q76">
            <v>0</v>
          </cell>
          <cell r="Z76">
            <v>158635</v>
          </cell>
          <cell r="AC76">
            <v>158635</v>
          </cell>
          <cell r="AF76">
            <v>188634</v>
          </cell>
          <cell r="AL76">
            <v>0</v>
          </cell>
          <cell r="AM76">
            <v>0</v>
          </cell>
        </row>
        <row r="77">
          <cell r="H77">
            <v>0</v>
          </cell>
          <cell r="K77">
            <v>0</v>
          </cell>
          <cell r="P77">
            <v>0</v>
          </cell>
          <cell r="Q77">
            <v>0</v>
          </cell>
          <cell r="Z77">
            <v>0</v>
          </cell>
          <cell r="AC77">
            <v>0</v>
          </cell>
          <cell r="AF77">
            <v>0</v>
          </cell>
          <cell r="AL77">
            <v>0</v>
          </cell>
          <cell r="AM77">
            <v>0</v>
          </cell>
        </row>
        <row r="78">
          <cell r="Z78">
            <v>229867</v>
          </cell>
          <cell r="AC78">
            <v>229867</v>
          </cell>
          <cell r="AF78">
            <v>582482</v>
          </cell>
          <cell r="AL78">
            <v>0</v>
          </cell>
          <cell r="AM78">
            <v>0</v>
          </cell>
        </row>
        <row r="79">
          <cell r="H79">
            <v>20694912</v>
          </cell>
          <cell r="K79">
            <v>18276576</v>
          </cell>
          <cell r="P79">
            <v>0</v>
          </cell>
          <cell r="Q79">
            <v>0</v>
          </cell>
          <cell r="Z79">
            <v>0</v>
          </cell>
          <cell r="AC79">
            <v>0</v>
          </cell>
          <cell r="AF79">
            <v>0</v>
          </cell>
          <cell r="AL79">
            <v>0</v>
          </cell>
          <cell r="AM79">
            <v>0</v>
          </cell>
        </row>
        <row r="80">
          <cell r="H80">
            <v>0</v>
          </cell>
          <cell r="K80">
            <v>0</v>
          </cell>
          <cell r="P80">
            <v>0</v>
          </cell>
          <cell r="Q80">
            <v>0</v>
          </cell>
          <cell r="Z80">
            <v>0</v>
          </cell>
          <cell r="AC80">
            <v>0</v>
          </cell>
          <cell r="AF80">
            <v>0</v>
          </cell>
          <cell r="AL80">
            <v>0</v>
          </cell>
          <cell r="AM80">
            <v>0</v>
          </cell>
        </row>
        <row r="81">
          <cell r="Z81">
            <v>0</v>
          </cell>
          <cell r="AC81">
            <v>0</v>
          </cell>
          <cell r="AF81">
            <v>0</v>
          </cell>
          <cell r="AL81">
            <v>0</v>
          </cell>
          <cell r="AM81">
            <v>0</v>
          </cell>
        </row>
        <row r="82">
          <cell r="H82">
            <v>913591</v>
          </cell>
          <cell r="K82">
            <v>0</v>
          </cell>
          <cell r="P82">
            <v>0</v>
          </cell>
          <cell r="Q82">
            <v>0</v>
          </cell>
        </row>
        <row r="83">
          <cell r="H83">
            <v>281151</v>
          </cell>
          <cell r="K83">
            <v>281151</v>
          </cell>
          <cell r="P83">
            <v>0</v>
          </cell>
          <cell r="Q83">
            <v>0</v>
          </cell>
        </row>
        <row r="84">
          <cell r="Z84">
            <v>710148906</v>
          </cell>
          <cell r="AC84">
            <v>992308476</v>
          </cell>
          <cell r="AF84">
            <v>0</v>
          </cell>
          <cell r="AL84">
            <v>0</v>
          </cell>
          <cell r="AM84">
            <v>0</v>
          </cell>
        </row>
        <row r="85">
          <cell r="Z85">
            <v>0</v>
          </cell>
          <cell r="AC85">
            <v>0</v>
          </cell>
          <cell r="AF85">
            <v>0</v>
          </cell>
          <cell r="AL85">
            <v>0</v>
          </cell>
          <cell r="AM85">
            <v>0</v>
          </cell>
        </row>
        <row r="86">
          <cell r="H86">
            <v>1831929</v>
          </cell>
          <cell r="K86">
            <v>1831929</v>
          </cell>
          <cell r="P86">
            <v>0</v>
          </cell>
          <cell r="Q86">
            <v>0</v>
          </cell>
          <cell r="Z86">
            <v>0</v>
          </cell>
          <cell r="AC86">
            <v>13000000</v>
          </cell>
          <cell r="AF86">
            <v>0</v>
          </cell>
          <cell r="AL86">
            <v>0</v>
          </cell>
          <cell r="AM86">
            <v>0</v>
          </cell>
        </row>
        <row r="87">
          <cell r="H87">
            <v>0</v>
          </cell>
          <cell r="K87">
            <v>0</v>
          </cell>
          <cell r="P87">
            <v>0</v>
          </cell>
          <cell r="Q87">
            <v>0</v>
          </cell>
          <cell r="Z87">
            <v>0</v>
          </cell>
          <cell r="AC87">
            <v>0</v>
          </cell>
          <cell r="AF87">
            <v>0</v>
          </cell>
          <cell r="AL87">
            <v>0</v>
          </cell>
          <cell r="AM87">
            <v>0</v>
          </cell>
        </row>
        <row r="88">
          <cell r="H88">
            <v>0</v>
          </cell>
          <cell r="K88">
            <v>0</v>
          </cell>
          <cell r="P88">
            <v>0</v>
          </cell>
          <cell r="Q88">
            <v>0</v>
          </cell>
          <cell r="Z88">
            <v>0</v>
          </cell>
          <cell r="AC88">
            <v>0</v>
          </cell>
          <cell r="AF88">
            <v>613263815</v>
          </cell>
          <cell r="AL88">
            <v>0</v>
          </cell>
          <cell r="AM88">
            <v>0</v>
          </cell>
        </row>
        <row r="89">
          <cell r="H89">
            <v>0</v>
          </cell>
          <cell r="K89">
            <v>0</v>
          </cell>
          <cell r="P89">
            <v>0</v>
          </cell>
          <cell r="Q89">
            <v>0</v>
          </cell>
        </row>
        <row r="90">
          <cell r="H90">
            <v>0</v>
          </cell>
          <cell r="K90">
            <v>0</v>
          </cell>
          <cell r="P90">
            <v>0</v>
          </cell>
          <cell r="Q90">
            <v>0</v>
          </cell>
        </row>
        <row r="91">
          <cell r="H91">
            <v>0</v>
          </cell>
          <cell r="K91">
            <v>0</v>
          </cell>
          <cell r="P91">
            <v>0</v>
          </cell>
          <cell r="Q91">
            <v>0</v>
          </cell>
        </row>
        <row r="92">
          <cell r="H92">
            <v>0</v>
          </cell>
          <cell r="K92">
            <v>0</v>
          </cell>
          <cell r="P92">
            <v>0</v>
          </cell>
          <cell r="Q92">
            <v>0</v>
          </cell>
          <cell r="Z92">
            <v>6431453</v>
          </cell>
          <cell r="AC92">
            <v>6431453</v>
          </cell>
          <cell r="AF92">
            <v>6722174</v>
          </cell>
          <cell r="AL92">
            <v>0</v>
          </cell>
          <cell r="AM92">
            <v>0</v>
          </cell>
        </row>
        <row r="93">
          <cell r="Z93">
            <v>0</v>
          </cell>
          <cell r="AC93">
            <v>0</v>
          </cell>
          <cell r="AF93">
            <v>0</v>
          </cell>
          <cell r="AL93">
            <v>0</v>
          </cell>
          <cell r="AM93">
            <v>0</v>
          </cell>
        </row>
        <row r="94">
          <cell r="H94">
            <v>0</v>
          </cell>
          <cell r="K94">
            <v>0</v>
          </cell>
          <cell r="P94">
            <v>0</v>
          </cell>
          <cell r="Q94">
            <v>0</v>
          </cell>
          <cell r="Z94">
            <v>0</v>
          </cell>
          <cell r="AC94">
            <v>0</v>
          </cell>
          <cell r="AF94">
            <v>0</v>
          </cell>
          <cell r="AL94">
            <v>0</v>
          </cell>
          <cell r="AM94">
            <v>0</v>
          </cell>
        </row>
        <row r="95">
          <cell r="H95">
            <v>0</v>
          </cell>
          <cell r="K95">
            <v>0</v>
          </cell>
          <cell r="P95">
            <v>0</v>
          </cell>
          <cell r="Q95">
            <v>0</v>
          </cell>
          <cell r="Z95">
            <v>1551825</v>
          </cell>
          <cell r="AC95">
            <v>1551825</v>
          </cell>
          <cell r="AF95">
            <v>1492905</v>
          </cell>
          <cell r="AL95">
            <v>0</v>
          </cell>
          <cell r="AM95">
            <v>0</v>
          </cell>
        </row>
        <row r="96">
          <cell r="H96">
            <v>0</v>
          </cell>
          <cell r="K96">
            <v>0</v>
          </cell>
          <cell r="P96">
            <v>0</v>
          </cell>
          <cell r="Q96">
            <v>0</v>
          </cell>
        </row>
        <row r="97">
          <cell r="H97">
            <v>0</v>
          </cell>
          <cell r="K97">
            <v>0</v>
          </cell>
          <cell r="P97">
            <v>0</v>
          </cell>
          <cell r="Q97">
            <v>0</v>
          </cell>
          <cell r="Z97">
            <v>0</v>
          </cell>
          <cell r="AC97">
            <v>0</v>
          </cell>
          <cell r="AF97">
            <v>0</v>
          </cell>
          <cell r="AL97">
            <v>0</v>
          </cell>
          <cell r="AM97">
            <v>0</v>
          </cell>
        </row>
        <row r="98">
          <cell r="Z98">
            <v>7902615</v>
          </cell>
          <cell r="AC98">
            <v>7902615</v>
          </cell>
          <cell r="AF98">
            <v>8325105</v>
          </cell>
          <cell r="AL98">
            <v>0</v>
          </cell>
          <cell r="AM98">
            <v>0</v>
          </cell>
        </row>
        <row r="99">
          <cell r="Z99">
            <v>0</v>
          </cell>
          <cell r="AC99">
            <v>0</v>
          </cell>
          <cell r="AF99">
            <v>0</v>
          </cell>
          <cell r="AL99">
            <v>0</v>
          </cell>
          <cell r="AM99">
            <v>0</v>
          </cell>
        </row>
        <row r="100">
          <cell r="H100">
            <v>0</v>
          </cell>
          <cell r="K100">
            <v>0</v>
          </cell>
          <cell r="P100">
            <v>0</v>
          </cell>
          <cell r="Q100">
            <v>0</v>
          </cell>
          <cell r="Z100">
            <v>0</v>
          </cell>
          <cell r="AC100">
            <v>0</v>
          </cell>
          <cell r="AF100">
            <v>0</v>
          </cell>
          <cell r="AL100">
            <v>0</v>
          </cell>
          <cell r="AM100">
            <v>0</v>
          </cell>
        </row>
        <row r="101">
          <cell r="H101">
            <v>0</v>
          </cell>
          <cell r="K101">
            <v>0</v>
          </cell>
          <cell r="P101">
            <v>0</v>
          </cell>
          <cell r="Q101">
            <v>0</v>
          </cell>
          <cell r="Z101">
            <v>2593554</v>
          </cell>
          <cell r="AC101">
            <v>2593554</v>
          </cell>
          <cell r="AF101">
            <v>2857572</v>
          </cell>
          <cell r="AL101">
            <v>0</v>
          </cell>
          <cell r="AM101">
            <v>0</v>
          </cell>
        </row>
        <row r="102">
          <cell r="H102">
            <v>0</v>
          </cell>
          <cell r="K102">
            <v>0</v>
          </cell>
          <cell r="P102">
            <v>0</v>
          </cell>
          <cell r="Q102">
            <v>0</v>
          </cell>
          <cell r="Z102">
            <v>0</v>
          </cell>
          <cell r="AC102">
            <v>0</v>
          </cell>
          <cell r="AF102">
            <v>67843700</v>
          </cell>
          <cell r="AL102">
            <v>0</v>
          </cell>
          <cell r="AM102">
            <v>0</v>
          </cell>
        </row>
        <row r="104">
          <cell r="H104">
            <v>3757536</v>
          </cell>
          <cell r="K104">
            <v>3757536</v>
          </cell>
          <cell r="P104">
            <v>0</v>
          </cell>
          <cell r="Q104">
            <v>0</v>
          </cell>
        </row>
        <row r="105">
          <cell r="H105">
            <v>0</v>
          </cell>
          <cell r="K105">
            <v>0</v>
          </cell>
          <cell r="P105">
            <v>0</v>
          </cell>
          <cell r="Q105">
            <v>0</v>
          </cell>
        </row>
        <row r="106">
          <cell r="H106">
            <v>0</v>
          </cell>
          <cell r="K106">
            <v>0</v>
          </cell>
          <cell r="P106">
            <v>0</v>
          </cell>
          <cell r="Q106">
            <v>0</v>
          </cell>
          <cell r="Z106">
            <v>1297725</v>
          </cell>
          <cell r="AC106">
            <v>1297725</v>
          </cell>
          <cell r="AF106">
            <v>1429536</v>
          </cell>
          <cell r="AL106">
            <v>0</v>
          </cell>
          <cell r="AM106">
            <v>0</v>
          </cell>
        </row>
        <row r="107">
          <cell r="Z107">
            <v>1945695</v>
          </cell>
          <cell r="AC107">
            <v>1945695</v>
          </cell>
          <cell r="AF107">
            <v>2143260</v>
          </cell>
          <cell r="AL107">
            <v>0</v>
          </cell>
          <cell r="AM107">
            <v>0</v>
          </cell>
        </row>
        <row r="108">
          <cell r="Z108">
            <v>0</v>
          </cell>
          <cell r="AC108">
            <v>0</v>
          </cell>
          <cell r="AF108">
            <v>0</v>
          </cell>
          <cell r="AL108">
            <v>0</v>
          </cell>
          <cell r="AM108">
            <v>0</v>
          </cell>
        </row>
        <row r="109">
          <cell r="H109">
            <v>3713112</v>
          </cell>
          <cell r="K109">
            <v>3713112</v>
          </cell>
          <cell r="P109">
            <v>0</v>
          </cell>
          <cell r="Q109">
            <v>0</v>
          </cell>
        </row>
        <row r="110">
          <cell r="H110">
            <v>0</v>
          </cell>
          <cell r="K110">
            <v>0</v>
          </cell>
          <cell r="P110">
            <v>0</v>
          </cell>
          <cell r="Q110">
            <v>0</v>
          </cell>
        </row>
        <row r="111">
          <cell r="H111">
            <v>0</v>
          </cell>
          <cell r="K111">
            <v>0</v>
          </cell>
          <cell r="P111">
            <v>0</v>
          </cell>
          <cell r="Q111">
            <v>0</v>
          </cell>
        </row>
        <row r="113">
          <cell r="H113">
            <v>47638337</v>
          </cell>
          <cell r="K113">
            <v>47638337</v>
          </cell>
          <cell r="P113">
            <v>0</v>
          </cell>
          <cell r="Q113">
            <v>0</v>
          </cell>
        </row>
        <row r="115">
          <cell r="H115">
            <v>0</v>
          </cell>
          <cell r="K115">
            <v>0</v>
          </cell>
          <cell r="P115">
            <v>0</v>
          </cell>
          <cell r="Q115">
            <v>0</v>
          </cell>
          <cell r="Z115">
            <v>0</v>
          </cell>
          <cell r="AC115">
            <v>0</v>
          </cell>
          <cell r="AF115">
            <v>0</v>
          </cell>
          <cell r="AL115">
            <v>0</v>
          </cell>
          <cell r="AM115">
            <v>0</v>
          </cell>
        </row>
        <row r="116">
          <cell r="H116">
            <v>0</v>
          </cell>
          <cell r="K116">
            <v>0</v>
          </cell>
          <cell r="P116">
            <v>0</v>
          </cell>
          <cell r="Q116">
            <v>0</v>
          </cell>
          <cell r="Z116">
            <v>16930807</v>
          </cell>
          <cell r="AC116">
            <v>16930807</v>
          </cell>
          <cell r="AF116">
            <v>1605600</v>
          </cell>
          <cell r="AL116">
            <v>0</v>
          </cell>
          <cell r="AM116">
            <v>0</v>
          </cell>
        </row>
        <row r="117">
          <cell r="H117">
            <v>0</v>
          </cell>
          <cell r="K117">
            <v>0</v>
          </cell>
          <cell r="P117">
            <v>0</v>
          </cell>
          <cell r="Q117">
            <v>0</v>
          </cell>
          <cell r="Z117">
            <v>0</v>
          </cell>
          <cell r="AC117">
            <v>0</v>
          </cell>
          <cell r="AF117">
            <v>0</v>
          </cell>
          <cell r="AL117">
            <v>0</v>
          </cell>
          <cell r="AM117">
            <v>0</v>
          </cell>
        </row>
        <row r="118">
          <cell r="Z118">
            <v>1286394</v>
          </cell>
          <cell r="AC118">
            <v>1286394</v>
          </cell>
          <cell r="AF118">
            <v>2565645</v>
          </cell>
          <cell r="AL118">
            <v>0</v>
          </cell>
          <cell r="AM118">
            <v>0</v>
          </cell>
        </row>
        <row r="119">
          <cell r="Z119">
            <v>0</v>
          </cell>
          <cell r="AC119">
            <v>0</v>
          </cell>
          <cell r="AF119">
            <v>0</v>
          </cell>
          <cell r="AL119">
            <v>0</v>
          </cell>
          <cell r="AM119">
            <v>0</v>
          </cell>
        </row>
        <row r="120">
          <cell r="Z120">
            <v>0</v>
          </cell>
          <cell r="AC120">
            <v>0</v>
          </cell>
          <cell r="AF120">
            <v>0</v>
          </cell>
          <cell r="AL120">
            <v>0</v>
          </cell>
          <cell r="AM120">
            <v>0</v>
          </cell>
        </row>
        <row r="121">
          <cell r="Z121">
            <v>0</v>
          </cell>
          <cell r="AC121">
            <v>0</v>
          </cell>
          <cell r="AF121">
            <v>0</v>
          </cell>
          <cell r="AL121">
            <v>0</v>
          </cell>
          <cell r="AM121">
            <v>0</v>
          </cell>
        </row>
        <row r="124">
          <cell r="Z124">
            <v>0</v>
          </cell>
          <cell r="AC124">
            <v>0</v>
          </cell>
          <cell r="AF124">
            <v>0</v>
          </cell>
          <cell r="AL124">
            <v>0</v>
          </cell>
          <cell r="AM124">
            <v>0</v>
          </cell>
        </row>
        <row r="125">
          <cell r="Z125">
            <v>16422</v>
          </cell>
          <cell r="AC125">
            <v>16422</v>
          </cell>
          <cell r="AF125">
            <v>16422</v>
          </cell>
          <cell r="AL125">
            <v>0</v>
          </cell>
          <cell r="AM125">
            <v>0</v>
          </cell>
        </row>
        <row r="126">
          <cell r="Z126">
            <v>14143642</v>
          </cell>
          <cell r="AC126">
            <v>14143642</v>
          </cell>
          <cell r="AF126">
            <v>14143642</v>
          </cell>
          <cell r="AL126">
            <v>0</v>
          </cell>
          <cell r="AM126">
            <v>0</v>
          </cell>
        </row>
        <row r="127">
          <cell r="Z127">
            <v>75640180</v>
          </cell>
          <cell r="AC127">
            <v>20220180</v>
          </cell>
          <cell r="AF127">
            <v>3520180</v>
          </cell>
          <cell r="AL127">
            <v>0</v>
          </cell>
          <cell r="AM127">
            <v>0</v>
          </cell>
        </row>
        <row r="128">
          <cell r="Z128">
            <v>3349700</v>
          </cell>
          <cell r="AC128">
            <v>3349700</v>
          </cell>
          <cell r="AF128">
            <v>855000</v>
          </cell>
          <cell r="AL128">
            <v>0</v>
          </cell>
          <cell r="AM128">
            <v>0</v>
          </cell>
        </row>
        <row r="129">
          <cell r="Z129">
            <v>0</v>
          </cell>
          <cell r="AC129">
            <v>0</v>
          </cell>
          <cell r="AF129">
            <v>0</v>
          </cell>
          <cell r="AL129">
            <v>0</v>
          </cell>
          <cell r="AM129">
            <v>0</v>
          </cell>
        </row>
        <row r="130">
          <cell r="Z130">
            <v>460000</v>
          </cell>
          <cell r="AC130">
            <v>38373339</v>
          </cell>
          <cell r="AF130">
            <v>460000</v>
          </cell>
          <cell r="AL130">
            <v>0</v>
          </cell>
          <cell r="AM130">
            <v>0</v>
          </cell>
        </row>
        <row r="131">
          <cell r="Z131">
            <v>0</v>
          </cell>
          <cell r="AC131">
            <v>0</v>
          </cell>
          <cell r="AF131">
            <v>0</v>
          </cell>
          <cell r="AL131">
            <v>0</v>
          </cell>
          <cell r="AM131">
            <v>0</v>
          </cell>
        </row>
        <row r="132">
          <cell r="Z132">
            <v>0</v>
          </cell>
          <cell r="AC132">
            <v>0</v>
          </cell>
          <cell r="AF132">
            <v>0</v>
          </cell>
          <cell r="AL132">
            <v>0</v>
          </cell>
          <cell r="AM132">
            <v>0</v>
          </cell>
        </row>
        <row r="133">
          <cell r="Z133">
            <v>0</v>
          </cell>
          <cell r="AC133">
            <v>0</v>
          </cell>
          <cell r="AF133">
            <v>0</v>
          </cell>
          <cell r="AL133">
            <v>0</v>
          </cell>
          <cell r="AM133">
            <v>0</v>
          </cell>
        </row>
        <row r="134">
          <cell r="Z134">
            <v>0</v>
          </cell>
          <cell r="AC134">
            <v>0</v>
          </cell>
          <cell r="AF134">
            <v>0</v>
          </cell>
          <cell r="AL134">
            <v>0</v>
          </cell>
          <cell r="AM134">
            <v>0</v>
          </cell>
        </row>
        <row r="135">
          <cell r="Z135">
            <v>0</v>
          </cell>
          <cell r="AC135">
            <v>0</v>
          </cell>
          <cell r="AF135">
            <v>0</v>
          </cell>
          <cell r="AL135">
            <v>0</v>
          </cell>
          <cell r="AM135">
            <v>0</v>
          </cell>
        </row>
        <row r="136">
          <cell r="Z136">
            <v>0</v>
          </cell>
          <cell r="AC136">
            <v>0</v>
          </cell>
          <cell r="AF136">
            <v>0</v>
          </cell>
          <cell r="AL136">
            <v>0</v>
          </cell>
          <cell r="AM136">
            <v>0</v>
          </cell>
        </row>
        <row r="137">
          <cell r="Z137">
            <v>0</v>
          </cell>
          <cell r="AC137">
            <v>0</v>
          </cell>
          <cell r="AF137">
            <v>0</v>
          </cell>
          <cell r="AL137">
            <v>0</v>
          </cell>
          <cell r="AM137">
            <v>0</v>
          </cell>
        </row>
        <row r="138">
          <cell r="Z138">
            <v>0</v>
          </cell>
          <cell r="AC138">
            <v>0</v>
          </cell>
          <cell r="AF138">
            <v>0</v>
          </cell>
          <cell r="AL138">
            <v>0</v>
          </cell>
          <cell r="AM138">
            <v>0</v>
          </cell>
        </row>
        <row r="139">
          <cell r="Z139">
            <v>0</v>
          </cell>
          <cell r="AC139">
            <v>0</v>
          </cell>
          <cell r="AF139">
            <v>57417335</v>
          </cell>
          <cell r="AL139">
            <v>0</v>
          </cell>
          <cell r="AM139">
            <v>0</v>
          </cell>
        </row>
        <row r="142">
          <cell r="Z142">
            <v>0</v>
          </cell>
          <cell r="AC142">
            <v>0</v>
          </cell>
          <cell r="AF142">
            <v>0</v>
          </cell>
          <cell r="AL142">
            <v>0</v>
          </cell>
          <cell r="AM142">
            <v>0</v>
          </cell>
        </row>
        <row r="143">
          <cell r="Z143">
            <v>0</v>
          </cell>
          <cell r="AC143">
            <v>0</v>
          </cell>
          <cell r="AF143">
            <v>0</v>
          </cell>
          <cell r="AL143">
            <v>0</v>
          </cell>
          <cell r="AM143">
            <v>0</v>
          </cell>
        </row>
        <row r="148">
          <cell r="Z148">
            <v>21390263</v>
          </cell>
          <cell r="AC148">
            <v>21390263</v>
          </cell>
          <cell r="AF148">
            <v>884300</v>
          </cell>
          <cell r="AL148">
            <v>0</v>
          </cell>
          <cell r="AM148">
            <v>0</v>
          </cell>
        </row>
        <row r="150">
          <cell r="Z150">
            <v>0</v>
          </cell>
          <cell r="AC150">
            <v>0</v>
          </cell>
          <cell r="AF150">
            <v>0</v>
          </cell>
          <cell r="AL150">
            <v>0</v>
          </cell>
          <cell r="AM150">
            <v>0</v>
          </cell>
        </row>
        <row r="151">
          <cell r="Z151">
            <v>23690321</v>
          </cell>
          <cell r="AC151">
            <v>23690321</v>
          </cell>
          <cell r="AF151">
            <v>3983000</v>
          </cell>
          <cell r="AL151">
            <v>0</v>
          </cell>
          <cell r="AM151">
            <v>0</v>
          </cell>
        </row>
        <row r="152">
          <cell r="Z152">
            <v>3415102</v>
          </cell>
          <cell r="AC152">
            <v>3415102</v>
          </cell>
          <cell r="AF152">
            <v>6912418</v>
          </cell>
          <cell r="AL152">
            <v>0</v>
          </cell>
          <cell r="AM152">
            <v>0</v>
          </cell>
        </row>
        <row r="153">
          <cell r="Z153">
            <v>0</v>
          </cell>
          <cell r="AC153">
            <v>0</v>
          </cell>
          <cell r="AF153">
            <v>17998536</v>
          </cell>
          <cell r="AL153">
            <v>0</v>
          </cell>
          <cell r="AM153">
            <v>0</v>
          </cell>
        </row>
        <row r="156">
          <cell r="Z156">
            <v>55561393</v>
          </cell>
          <cell r="AC156">
            <v>63825177</v>
          </cell>
          <cell r="AF156">
            <v>20375861</v>
          </cell>
          <cell r="AL156">
            <v>0</v>
          </cell>
          <cell r="AM156">
            <v>0</v>
          </cell>
        </row>
        <row r="157">
          <cell r="AL157">
            <v>0</v>
          </cell>
          <cell r="AM157">
            <v>0</v>
          </cell>
        </row>
        <row r="158">
          <cell r="Z158">
            <v>0</v>
          </cell>
          <cell r="AC158">
            <v>0</v>
          </cell>
          <cell r="AF158">
            <v>0</v>
          </cell>
          <cell r="AL158">
            <v>0</v>
          </cell>
          <cell r="AM158">
            <v>0</v>
          </cell>
        </row>
        <row r="159">
          <cell r="Z159">
            <v>0</v>
          </cell>
          <cell r="AC159">
            <v>0</v>
          </cell>
          <cell r="AF159">
            <v>0</v>
          </cell>
          <cell r="AL159">
            <v>0</v>
          </cell>
          <cell r="AM159">
            <v>0</v>
          </cell>
        </row>
        <row r="160">
          <cell r="Z160">
            <v>0</v>
          </cell>
          <cell r="AC160">
            <v>0</v>
          </cell>
          <cell r="AF160">
            <v>0</v>
          </cell>
          <cell r="AL160">
            <v>0</v>
          </cell>
          <cell r="AM160">
            <v>0</v>
          </cell>
        </row>
        <row r="161">
          <cell r="Z161">
            <v>0</v>
          </cell>
          <cell r="AC161">
            <v>0</v>
          </cell>
          <cell r="AF161">
            <v>0</v>
          </cell>
          <cell r="AL161">
            <v>0</v>
          </cell>
          <cell r="AM161">
            <v>0</v>
          </cell>
        </row>
        <row r="162">
          <cell r="Z162">
            <v>0</v>
          </cell>
          <cell r="AC162">
            <v>0</v>
          </cell>
          <cell r="AF162">
            <v>0</v>
          </cell>
          <cell r="AL162">
            <v>0</v>
          </cell>
          <cell r="AM162">
            <v>0</v>
          </cell>
        </row>
        <row r="163">
          <cell r="Z163">
            <v>0</v>
          </cell>
          <cell r="AC163">
            <v>4186477</v>
          </cell>
          <cell r="AF163">
            <v>0</v>
          </cell>
          <cell r="AL163">
            <v>0</v>
          </cell>
          <cell r="AM163">
            <v>0</v>
          </cell>
        </row>
        <row r="164">
          <cell r="Z164">
            <v>9336915</v>
          </cell>
          <cell r="AC164">
            <v>9336915</v>
          </cell>
          <cell r="AF164">
            <v>0</v>
          </cell>
          <cell r="AL164">
            <v>0</v>
          </cell>
          <cell r="AM164">
            <v>0</v>
          </cell>
        </row>
        <row r="165">
          <cell r="Z165">
            <v>0</v>
          </cell>
          <cell r="AC165">
            <v>0</v>
          </cell>
          <cell r="AF165">
            <v>0</v>
          </cell>
          <cell r="AL165">
            <v>0</v>
          </cell>
          <cell r="AM165">
            <v>0</v>
          </cell>
        </row>
        <row r="166">
          <cell r="Z166">
            <v>5998000</v>
          </cell>
          <cell r="AC166">
            <v>5998000</v>
          </cell>
          <cell r="AF166">
            <v>0</v>
          </cell>
          <cell r="AL166">
            <v>0</v>
          </cell>
          <cell r="AM166">
            <v>0</v>
          </cell>
        </row>
        <row r="167">
          <cell r="Z167">
            <v>0</v>
          </cell>
          <cell r="AC167">
            <v>0</v>
          </cell>
          <cell r="AF167">
            <v>0</v>
          </cell>
          <cell r="AL167">
            <v>0</v>
          </cell>
          <cell r="AM167">
            <v>0</v>
          </cell>
        </row>
        <row r="168">
          <cell r="Z168">
            <v>0</v>
          </cell>
          <cell r="AC168">
            <v>0</v>
          </cell>
          <cell r="AF168">
            <v>37428075</v>
          </cell>
          <cell r="AL168">
            <v>0</v>
          </cell>
          <cell r="AM168">
            <v>0</v>
          </cell>
        </row>
        <row r="173">
          <cell r="Z173">
            <v>0</v>
          </cell>
          <cell r="AC173">
            <v>0</v>
          </cell>
          <cell r="AF173">
            <v>0</v>
          </cell>
          <cell r="AL173">
            <v>0</v>
          </cell>
          <cell r="AM173">
            <v>0</v>
          </cell>
        </row>
        <row r="174">
          <cell r="Z174">
            <v>0</v>
          </cell>
          <cell r="AC174">
            <v>0</v>
          </cell>
          <cell r="AF174">
            <v>0</v>
          </cell>
          <cell r="AL174">
            <v>0</v>
          </cell>
          <cell r="AM174">
            <v>0</v>
          </cell>
        </row>
        <row r="177">
          <cell r="Z177">
            <v>8735470</v>
          </cell>
          <cell r="AC177">
            <v>8735470</v>
          </cell>
          <cell r="AF177">
            <v>8561741</v>
          </cell>
          <cell r="AL177">
            <v>0</v>
          </cell>
          <cell r="AM177">
            <v>0</v>
          </cell>
        </row>
        <row r="178">
          <cell r="Z178">
            <v>0</v>
          </cell>
          <cell r="AC178">
            <v>0</v>
          </cell>
          <cell r="AF178">
            <v>0</v>
          </cell>
          <cell r="AL178">
            <v>0</v>
          </cell>
          <cell r="AM178">
            <v>0</v>
          </cell>
        </row>
        <row r="179">
          <cell r="Z179">
            <v>0</v>
          </cell>
          <cell r="AC179">
            <v>0</v>
          </cell>
          <cell r="AF179">
            <v>0</v>
          </cell>
          <cell r="AL179">
            <v>0</v>
          </cell>
          <cell r="AM179">
            <v>0</v>
          </cell>
        </row>
        <row r="180">
          <cell r="Z180">
            <v>0</v>
          </cell>
          <cell r="AC180">
            <v>0</v>
          </cell>
          <cell r="AF180">
            <v>0</v>
          </cell>
          <cell r="AL180">
            <v>0</v>
          </cell>
          <cell r="AM180">
            <v>0</v>
          </cell>
        </row>
        <row r="181">
          <cell r="Z181">
            <v>0</v>
          </cell>
          <cell r="AC181">
            <v>0</v>
          </cell>
          <cell r="AF181">
            <v>0</v>
          </cell>
          <cell r="AL181">
            <v>0</v>
          </cell>
          <cell r="AM181">
            <v>0</v>
          </cell>
        </row>
        <row r="182">
          <cell r="Z182">
            <v>0</v>
          </cell>
          <cell r="AC182">
            <v>0</v>
          </cell>
          <cell r="AF182">
            <v>0</v>
          </cell>
          <cell r="AL182">
            <v>0</v>
          </cell>
          <cell r="AM182">
            <v>0</v>
          </cell>
        </row>
        <row r="183">
          <cell r="Z183">
            <v>0</v>
          </cell>
          <cell r="AC183">
            <v>0</v>
          </cell>
          <cell r="AF183">
            <v>0</v>
          </cell>
          <cell r="AL183">
            <v>0</v>
          </cell>
          <cell r="AM183">
            <v>0</v>
          </cell>
        </row>
        <row r="186">
          <cell r="Z186">
            <v>0</v>
          </cell>
          <cell r="AC186">
            <v>0</v>
          </cell>
          <cell r="AF186">
            <v>0</v>
          </cell>
          <cell r="AL186">
            <v>0</v>
          </cell>
          <cell r="AM186">
            <v>0</v>
          </cell>
        </row>
        <row r="187">
          <cell r="AL187">
            <v>0</v>
          </cell>
          <cell r="AM187">
            <v>0</v>
          </cell>
        </row>
        <row r="188">
          <cell r="Z188">
            <v>0</v>
          </cell>
          <cell r="AC188">
            <v>0</v>
          </cell>
          <cell r="AF188">
            <v>0</v>
          </cell>
          <cell r="AL188">
            <v>0</v>
          </cell>
          <cell r="AM188">
            <v>0</v>
          </cell>
        </row>
        <row r="189">
          <cell r="Z189">
            <v>0</v>
          </cell>
          <cell r="AC189">
            <v>0</v>
          </cell>
          <cell r="AF189">
            <v>0</v>
          </cell>
          <cell r="AL189">
            <v>0</v>
          </cell>
          <cell r="AM189">
            <v>0</v>
          </cell>
        </row>
        <row r="190">
          <cell r="Z190">
            <v>0</v>
          </cell>
          <cell r="AC190">
            <v>0</v>
          </cell>
          <cell r="AF190">
            <v>0</v>
          </cell>
          <cell r="AL190">
            <v>0</v>
          </cell>
          <cell r="AM190">
            <v>0</v>
          </cell>
        </row>
        <row r="191">
          <cell r="Z191">
            <v>0</v>
          </cell>
          <cell r="AC191">
            <v>0</v>
          </cell>
          <cell r="AF191">
            <v>0</v>
          </cell>
          <cell r="AL191">
            <v>0</v>
          </cell>
          <cell r="AM191">
            <v>0</v>
          </cell>
        </row>
        <row r="198">
          <cell r="Z198">
            <v>87723042</v>
          </cell>
          <cell r="AC198">
            <v>120414476</v>
          </cell>
          <cell r="AF198">
            <v>1386380</v>
          </cell>
          <cell r="AL198">
            <v>0</v>
          </cell>
          <cell r="AM198">
            <v>0</v>
          </cell>
        </row>
        <row r="199">
          <cell r="Z199">
            <v>229696734</v>
          </cell>
          <cell r="AC199">
            <v>229696734</v>
          </cell>
          <cell r="AF199">
            <v>7091494</v>
          </cell>
          <cell r="AL199">
            <v>0</v>
          </cell>
          <cell r="AM199">
            <v>0</v>
          </cell>
        </row>
        <row r="200">
          <cell r="Z200">
            <v>67428320</v>
          </cell>
          <cell r="AC200">
            <v>67428320</v>
          </cell>
          <cell r="AF200">
            <v>10552113</v>
          </cell>
          <cell r="AL200">
            <v>0</v>
          </cell>
          <cell r="AM200">
            <v>0</v>
          </cell>
        </row>
        <row r="201">
          <cell r="Z201">
            <v>5223985</v>
          </cell>
          <cell r="AC201">
            <v>5223985</v>
          </cell>
          <cell r="AF201">
            <v>0</v>
          </cell>
          <cell r="AL201">
            <v>0</v>
          </cell>
          <cell r="AM201">
            <v>0</v>
          </cell>
        </row>
        <row r="202">
          <cell r="Z202">
            <v>0</v>
          </cell>
          <cell r="AC202">
            <v>0</v>
          </cell>
          <cell r="AF202">
            <v>0</v>
          </cell>
          <cell r="AL202">
            <v>0</v>
          </cell>
          <cell r="AM202">
            <v>0</v>
          </cell>
        </row>
        <row r="203">
          <cell r="Z203">
            <v>0</v>
          </cell>
          <cell r="AC203">
            <v>0</v>
          </cell>
          <cell r="AF203">
            <v>0</v>
          </cell>
          <cell r="AL203">
            <v>0</v>
          </cell>
          <cell r="AM203">
            <v>0</v>
          </cell>
        </row>
        <row r="204">
          <cell r="Z204">
            <v>0</v>
          </cell>
          <cell r="AC204">
            <v>0</v>
          </cell>
          <cell r="AF204">
            <v>0</v>
          </cell>
          <cell r="AL204">
            <v>0</v>
          </cell>
          <cell r="AM204">
            <v>0</v>
          </cell>
        </row>
        <row r="206">
          <cell r="Z206">
            <v>312558800</v>
          </cell>
          <cell r="AC206">
            <v>60745582</v>
          </cell>
          <cell r="AF206">
            <v>298000</v>
          </cell>
          <cell r="AL206">
            <v>0</v>
          </cell>
          <cell r="AM206">
            <v>0</v>
          </cell>
        </row>
        <row r="207">
          <cell r="Z207">
            <v>0</v>
          </cell>
          <cell r="AC207">
            <v>0</v>
          </cell>
          <cell r="AF207">
            <v>352861318</v>
          </cell>
          <cell r="AL207">
            <v>0</v>
          </cell>
          <cell r="AM207">
            <v>0</v>
          </cell>
        </row>
        <row r="212">
          <cell r="Z212">
            <v>0</v>
          </cell>
          <cell r="AC212">
            <v>0</v>
          </cell>
          <cell r="AF212">
            <v>0</v>
          </cell>
          <cell r="AL212">
            <v>0</v>
          </cell>
          <cell r="AM212">
            <v>0</v>
          </cell>
        </row>
        <row r="213">
          <cell r="Z213">
            <v>0</v>
          </cell>
          <cell r="AC213">
            <v>0</v>
          </cell>
          <cell r="AF213">
            <v>0</v>
          </cell>
          <cell r="AL213">
            <v>0</v>
          </cell>
          <cell r="AM213">
            <v>0</v>
          </cell>
        </row>
        <row r="214">
          <cell r="Z214">
            <v>0</v>
          </cell>
          <cell r="AC214">
            <v>0</v>
          </cell>
          <cell r="AF214">
            <v>0</v>
          </cell>
          <cell r="AL214">
            <v>0</v>
          </cell>
          <cell r="AM214">
            <v>0</v>
          </cell>
        </row>
        <row r="215">
          <cell r="Z215">
            <v>0</v>
          </cell>
          <cell r="AC215">
            <v>0</v>
          </cell>
          <cell r="AF215">
            <v>0</v>
          </cell>
          <cell r="AL215">
            <v>0</v>
          </cell>
          <cell r="AM215">
            <v>0</v>
          </cell>
        </row>
        <row r="216">
          <cell r="Z216">
            <v>0</v>
          </cell>
          <cell r="AC216">
            <v>0</v>
          </cell>
          <cell r="AF216">
            <v>0</v>
          </cell>
          <cell r="AL216">
            <v>0</v>
          </cell>
          <cell r="AM216">
            <v>0</v>
          </cell>
        </row>
        <row r="217">
          <cell r="Z217">
            <v>0</v>
          </cell>
          <cell r="AC217">
            <v>0</v>
          </cell>
          <cell r="AF217">
            <v>0</v>
          </cell>
          <cell r="AL217">
            <v>0</v>
          </cell>
          <cell r="AM217">
            <v>0</v>
          </cell>
        </row>
        <row r="218">
          <cell r="Z218">
            <v>0</v>
          </cell>
          <cell r="AC218">
            <v>0</v>
          </cell>
          <cell r="AF218">
            <v>0</v>
          </cell>
          <cell r="AL218">
            <v>0</v>
          </cell>
          <cell r="AM218">
            <v>0</v>
          </cell>
        </row>
        <row r="223">
          <cell r="Z223">
            <v>0</v>
          </cell>
          <cell r="AC223">
            <v>0</v>
          </cell>
          <cell r="AF223">
            <v>0</v>
          </cell>
          <cell r="AL223">
            <v>0</v>
          </cell>
          <cell r="AM223">
            <v>0</v>
          </cell>
        </row>
        <row r="224">
          <cell r="Z224">
            <v>0</v>
          </cell>
          <cell r="AC224">
            <v>0</v>
          </cell>
          <cell r="AF224">
            <v>0</v>
          </cell>
          <cell r="AL224">
            <v>0</v>
          </cell>
          <cell r="AM224">
            <v>0</v>
          </cell>
        </row>
        <row r="225">
          <cell r="Z225">
            <v>0</v>
          </cell>
          <cell r="AC225">
            <v>0</v>
          </cell>
          <cell r="AF225">
            <v>0</v>
          </cell>
          <cell r="AL225">
            <v>0</v>
          </cell>
          <cell r="AM225">
            <v>0</v>
          </cell>
        </row>
        <row r="228">
          <cell r="Z228">
            <v>0</v>
          </cell>
          <cell r="AC228">
            <v>0</v>
          </cell>
          <cell r="AF228">
            <v>0</v>
          </cell>
          <cell r="AL228">
            <v>0</v>
          </cell>
          <cell r="AM228">
            <v>0</v>
          </cell>
        </row>
        <row r="229">
          <cell r="Z229">
            <v>0</v>
          </cell>
          <cell r="AC229">
            <v>0</v>
          </cell>
          <cell r="AF229">
            <v>0</v>
          </cell>
          <cell r="AL229">
            <v>0</v>
          </cell>
          <cell r="AM229">
            <v>0</v>
          </cell>
        </row>
        <row r="230">
          <cell r="Z230">
            <v>0</v>
          </cell>
          <cell r="AC230">
            <v>0</v>
          </cell>
          <cell r="AF230">
            <v>0</v>
          </cell>
          <cell r="AL230">
            <v>0</v>
          </cell>
          <cell r="AM230">
            <v>0</v>
          </cell>
        </row>
        <row r="236">
          <cell r="Z236">
            <v>20971053</v>
          </cell>
          <cell r="AC236">
            <v>4485526</v>
          </cell>
          <cell r="AF236">
            <v>0</v>
          </cell>
          <cell r="AL236">
            <v>0</v>
          </cell>
          <cell r="AM236">
            <v>0</v>
          </cell>
        </row>
        <row r="237">
          <cell r="Z237">
            <v>0</v>
          </cell>
          <cell r="AC237">
            <v>0</v>
          </cell>
          <cell r="AF237">
            <v>0</v>
          </cell>
          <cell r="AL237">
            <v>0</v>
          </cell>
          <cell r="AM237">
            <v>0</v>
          </cell>
        </row>
        <row r="238">
          <cell r="Z238">
            <v>0</v>
          </cell>
          <cell r="AC238">
            <v>0</v>
          </cell>
          <cell r="AF238">
            <v>0</v>
          </cell>
          <cell r="AL238">
            <v>0</v>
          </cell>
          <cell r="AM238">
            <v>0</v>
          </cell>
        </row>
        <row r="239">
          <cell r="Z239">
            <v>0</v>
          </cell>
          <cell r="AC239">
            <v>0</v>
          </cell>
          <cell r="AF239">
            <v>0</v>
          </cell>
          <cell r="AL239">
            <v>0</v>
          </cell>
          <cell r="AM239">
            <v>0</v>
          </cell>
        </row>
        <row r="240">
          <cell r="Z240">
            <v>0</v>
          </cell>
          <cell r="AC240">
            <v>0</v>
          </cell>
          <cell r="AF240">
            <v>0</v>
          </cell>
          <cell r="AL240">
            <v>0</v>
          </cell>
          <cell r="AM240">
            <v>0</v>
          </cell>
        </row>
        <row r="241">
          <cell r="Z241">
            <v>0</v>
          </cell>
          <cell r="AC241">
            <v>0</v>
          </cell>
          <cell r="AF241">
            <v>8042242</v>
          </cell>
          <cell r="AL241">
            <v>0</v>
          </cell>
          <cell r="AM241">
            <v>0</v>
          </cell>
        </row>
        <row r="244">
          <cell r="AL244">
            <v>0</v>
          </cell>
          <cell r="AM244">
            <v>0</v>
          </cell>
        </row>
        <row r="245">
          <cell r="Z245">
            <v>0</v>
          </cell>
          <cell r="AC245">
            <v>25335703</v>
          </cell>
          <cell r="AF245">
            <v>0</v>
          </cell>
          <cell r="AL245">
            <v>0</v>
          </cell>
          <cell r="AM245">
            <v>0</v>
          </cell>
        </row>
        <row r="246">
          <cell r="Z246">
            <v>0</v>
          </cell>
          <cell r="AC246">
            <v>0</v>
          </cell>
          <cell r="AF246">
            <v>0</v>
          </cell>
          <cell r="AL246">
            <v>0</v>
          </cell>
          <cell r="AM246">
            <v>0</v>
          </cell>
        </row>
        <row r="247">
          <cell r="Z247">
            <v>0</v>
          </cell>
          <cell r="AC247">
            <v>0</v>
          </cell>
          <cell r="AF247">
            <v>0</v>
          </cell>
          <cell r="AL247">
            <v>0</v>
          </cell>
          <cell r="AM247">
            <v>0</v>
          </cell>
        </row>
        <row r="248">
          <cell r="Z248">
            <v>0</v>
          </cell>
          <cell r="AC248">
            <v>0</v>
          </cell>
          <cell r="AF248">
            <v>0</v>
          </cell>
          <cell r="AL248">
            <v>0</v>
          </cell>
          <cell r="AM248">
            <v>0</v>
          </cell>
        </row>
        <row r="249">
          <cell r="Z249">
            <v>0</v>
          </cell>
          <cell r="AC249">
            <v>0</v>
          </cell>
          <cell r="AF249">
            <v>0</v>
          </cell>
          <cell r="AL249">
            <v>0</v>
          </cell>
          <cell r="AM249">
            <v>0</v>
          </cell>
        </row>
        <row r="250">
          <cell r="Z250">
            <v>0</v>
          </cell>
          <cell r="AC250">
            <v>0</v>
          </cell>
          <cell r="AF250">
            <v>0</v>
          </cell>
          <cell r="AL250">
            <v>0</v>
          </cell>
          <cell r="AM250">
            <v>0</v>
          </cell>
        </row>
        <row r="251">
          <cell r="Z251">
            <v>0</v>
          </cell>
          <cell r="AC251">
            <v>0</v>
          </cell>
          <cell r="AF251">
            <v>0</v>
          </cell>
          <cell r="AL251">
            <v>0</v>
          </cell>
          <cell r="AM251">
            <v>0</v>
          </cell>
        </row>
        <row r="252">
          <cell r="Z252">
            <v>0</v>
          </cell>
          <cell r="AC252">
            <v>0</v>
          </cell>
          <cell r="AF252">
            <v>0</v>
          </cell>
          <cell r="AL252">
            <v>0</v>
          </cell>
          <cell r="AM252">
            <v>0</v>
          </cell>
        </row>
        <row r="253">
          <cell r="Z253">
            <v>0</v>
          </cell>
          <cell r="AC253">
            <v>0</v>
          </cell>
          <cell r="AF253">
            <v>0</v>
          </cell>
          <cell r="AL253">
            <v>0</v>
          </cell>
          <cell r="AM253">
            <v>0</v>
          </cell>
        </row>
        <row r="254">
          <cell r="Z254">
            <v>0</v>
          </cell>
          <cell r="AC254">
            <v>0</v>
          </cell>
          <cell r="AF254">
            <v>0</v>
          </cell>
          <cell r="AL254">
            <v>0</v>
          </cell>
          <cell r="AM254">
            <v>0</v>
          </cell>
        </row>
        <row r="255">
          <cell r="Z255">
            <v>0</v>
          </cell>
          <cell r="AC255">
            <v>0</v>
          </cell>
          <cell r="AF255">
            <v>0</v>
          </cell>
          <cell r="AL255">
            <v>0</v>
          </cell>
          <cell r="AM255">
            <v>0</v>
          </cell>
        </row>
        <row r="256">
          <cell r="Z256">
            <v>0</v>
          </cell>
          <cell r="AC256">
            <v>0</v>
          </cell>
          <cell r="AF256">
            <v>34991519</v>
          </cell>
          <cell r="AL256">
            <v>0</v>
          </cell>
          <cell r="AM256">
            <v>0</v>
          </cell>
        </row>
      </sheetData>
      <sheetData sheetId="3">
        <row r="7">
          <cell r="BQ7">
            <v>420924031</v>
          </cell>
        </row>
        <row r="10">
          <cell r="BQ10">
            <v>119561389</v>
          </cell>
        </row>
        <row r="11">
          <cell r="BQ11">
            <v>1757509</v>
          </cell>
        </row>
        <row r="12">
          <cell r="P12">
            <v>0</v>
          </cell>
          <cell r="Q12">
            <v>0</v>
          </cell>
          <cell r="BQ12">
            <v>7164260</v>
          </cell>
        </row>
        <row r="13">
          <cell r="P13">
            <v>0</v>
          </cell>
          <cell r="Q13">
            <v>0</v>
          </cell>
          <cell r="BQ13">
            <v>38216519</v>
          </cell>
        </row>
        <row r="14">
          <cell r="P14">
            <v>0</v>
          </cell>
          <cell r="Q14">
            <v>0</v>
          </cell>
          <cell r="BQ14">
            <v>77893145</v>
          </cell>
        </row>
        <row r="15">
          <cell r="P15">
            <v>0</v>
          </cell>
          <cell r="Q15">
            <v>0</v>
          </cell>
        </row>
        <row r="16">
          <cell r="BQ16">
            <v>53690287</v>
          </cell>
        </row>
        <row r="17">
          <cell r="Z17">
            <v>49108688</v>
          </cell>
          <cell r="AC17">
            <v>49108688</v>
          </cell>
          <cell r="AF17">
            <v>51460844</v>
          </cell>
          <cell r="AL17">
            <v>0</v>
          </cell>
          <cell r="AM17">
            <v>0</v>
          </cell>
          <cell r="BQ17">
            <v>69334712</v>
          </cell>
        </row>
        <row r="18">
          <cell r="Z18">
            <v>0</v>
          </cell>
          <cell r="AC18">
            <v>0</v>
          </cell>
          <cell r="AF18">
            <v>0</v>
          </cell>
          <cell r="AL18">
            <v>0</v>
          </cell>
          <cell r="AM18">
            <v>0</v>
          </cell>
          <cell r="BQ18">
            <v>30206579</v>
          </cell>
        </row>
        <row r="19">
          <cell r="Z19">
            <v>0</v>
          </cell>
          <cell r="AC19">
            <v>0</v>
          </cell>
          <cell r="AF19">
            <v>0</v>
          </cell>
          <cell r="AL19">
            <v>0</v>
          </cell>
          <cell r="AM19">
            <v>0</v>
          </cell>
          <cell r="BQ19">
            <v>14537890</v>
          </cell>
        </row>
        <row r="20">
          <cell r="BQ20">
            <v>0</v>
          </cell>
        </row>
        <row r="21">
          <cell r="Z21">
            <v>2035260</v>
          </cell>
          <cell r="AC21">
            <v>2035260</v>
          </cell>
          <cell r="AF21">
            <v>0</v>
          </cell>
          <cell r="AL21">
            <v>0</v>
          </cell>
          <cell r="AM21">
            <v>0</v>
          </cell>
          <cell r="BQ21">
            <v>0</v>
          </cell>
        </row>
        <row r="22">
          <cell r="Z22">
            <v>4288861</v>
          </cell>
          <cell r="AC22">
            <v>4288861</v>
          </cell>
          <cell r="AF22">
            <v>826990</v>
          </cell>
          <cell r="AL22">
            <v>0</v>
          </cell>
          <cell r="AM22">
            <v>0</v>
          </cell>
        </row>
        <row r="23">
          <cell r="H23">
            <v>409809995</v>
          </cell>
          <cell r="K23">
            <v>45776300</v>
          </cell>
          <cell r="P23">
            <v>0</v>
          </cell>
          <cell r="Q23">
            <v>0</v>
          </cell>
          <cell r="Z23">
            <v>5541471</v>
          </cell>
          <cell r="AC23">
            <v>5541471</v>
          </cell>
          <cell r="AF23">
            <v>770412</v>
          </cell>
          <cell r="AL23">
            <v>0</v>
          </cell>
          <cell r="AM23">
            <v>0</v>
          </cell>
          <cell r="BQ23">
            <v>8561741</v>
          </cell>
        </row>
        <row r="24">
          <cell r="H24">
            <v>498487470</v>
          </cell>
          <cell r="K24">
            <v>498487470</v>
          </cell>
          <cell r="P24">
            <v>0</v>
          </cell>
          <cell r="Q24">
            <v>0</v>
          </cell>
          <cell r="Z24">
            <v>3052890</v>
          </cell>
          <cell r="AC24">
            <v>3052890</v>
          </cell>
          <cell r="AF24">
            <v>0</v>
          </cell>
          <cell r="AL24">
            <v>0</v>
          </cell>
          <cell r="AM24">
            <v>0</v>
          </cell>
          <cell r="BQ24">
            <v>0</v>
          </cell>
        </row>
        <row r="25">
          <cell r="Z25">
            <v>0</v>
          </cell>
          <cell r="AC25">
            <v>0</v>
          </cell>
          <cell r="AF25">
            <v>0</v>
          </cell>
          <cell r="AL25">
            <v>0</v>
          </cell>
          <cell r="AM25">
            <v>0</v>
          </cell>
        </row>
        <row r="26">
          <cell r="H26">
            <v>1327415720</v>
          </cell>
          <cell r="K26">
            <v>143244899</v>
          </cell>
          <cell r="P26">
            <v>0</v>
          </cell>
          <cell r="Q26">
            <v>0</v>
          </cell>
          <cell r="Z26">
            <v>634269</v>
          </cell>
          <cell r="AC26">
            <v>634269</v>
          </cell>
          <cell r="AF26">
            <v>558840</v>
          </cell>
          <cell r="AL26">
            <v>0</v>
          </cell>
          <cell r="AM26">
            <v>0</v>
          </cell>
          <cell r="BQ26">
            <v>9860233</v>
          </cell>
        </row>
        <row r="27">
          <cell r="H27">
            <v>1539645227</v>
          </cell>
          <cell r="K27">
            <v>1539645227</v>
          </cell>
          <cell r="P27">
            <v>0</v>
          </cell>
          <cell r="Q27">
            <v>0</v>
          </cell>
          <cell r="Z27">
            <v>407609</v>
          </cell>
          <cell r="AC27">
            <v>407609</v>
          </cell>
          <cell r="AF27">
            <v>358166</v>
          </cell>
          <cell r="AL27">
            <v>0</v>
          </cell>
          <cell r="AM27">
            <v>0</v>
          </cell>
          <cell r="BQ27">
            <v>0</v>
          </cell>
        </row>
        <row r="28">
          <cell r="Z28">
            <v>2374470</v>
          </cell>
          <cell r="AC28">
            <v>2374470</v>
          </cell>
          <cell r="AF28">
            <v>0</v>
          </cell>
          <cell r="AL28">
            <v>0</v>
          </cell>
          <cell r="AM28">
            <v>0</v>
          </cell>
          <cell r="BQ28">
            <v>59670342</v>
          </cell>
        </row>
        <row r="29">
          <cell r="Z29">
            <v>388165</v>
          </cell>
          <cell r="AC29">
            <v>388165</v>
          </cell>
          <cell r="AF29">
            <v>97718</v>
          </cell>
          <cell r="AL29">
            <v>0</v>
          </cell>
          <cell r="AM29">
            <v>0</v>
          </cell>
          <cell r="BQ29">
            <v>6745193</v>
          </cell>
        </row>
        <row r="30">
          <cell r="H30">
            <v>50732</v>
          </cell>
          <cell r="K30">
            <v>50732</v>
          </cell>
          <cell r="P30">
            <v>0</v>
          </cell>
          <cell r="Q30">
            <v>0</v>
          </cell>
          <cell r="Z30">
            <v>0</v>
          </cell>
          <cell r="AC30">
            <v>0</v>
          </cell>
          <cell r="AF30">
            <v>0</v>
          </cell>
          <cell r="AL30">
            <v>0</v>
          </cell>
          <cell r="AM30">
            <v>0</v>
          </cell>
          <cell r="BQ30">
            <v>0</v>
          </cell>
        </row>
        <row r="31">
          <cell r="H31">
            <v>0</v>
          </cell>
          <cell r="K31">
            <v>0</v>
          </cell>
          <cell r="P31">
            <v>0</v>
          </cell>
          <cell r="Q31">
            <v>0</v>
          </cell>
          <cell r="Z31">
            <v>0</v>
          </cell>
          <cell r="AC31">
            <v>0</v>
          </cell>
          <cell r="AF31">
            <v>0</v>
          </cell>
          <cell r="AL31">
            <v>0</v>
          </cell>
          <cell r="AM31">
            <v>0</v>
          </cell>
          <cell r="BQ31">
            <v>2031625346</v>
          </cell>
        </row>
        <row r="32">
          <cell r="Z32">
            <v>0</v>
          </cell>
          <cell r="AC32">
            <v>0</v>
          </cell>
          <cell r="AF32">
            <v>0</v>
          </cell>
          <cell r="AL32">
            <v>0</v>
          </cell>
          <cell r="AM32">
            <v>0</v>
          </cell>
          <cell r="BQ32">
            <v>2528825145</v>
          </cell>
        </row>
        <row r="33">
          <cell r="H33">
            <v>39737895</v>
          </cell>
          <cell r="K33">
            <v>0</v>
          </cell>
          <cell r="P33">
            <v>0</v>
          </cell>
          <cell r="Q33">
            <v>0</v>
          </cell>
          <cell r="Z33">
            <v>0</v>
          </cell>
          <cell r="AC33">
            <v>0</v>
          </cell>
          <cell r="AF33">
            <v>0</v>
          </cell>
          <cell r="AL33">
            <v>0</v>
          </cell>
          <cell r="AM33">
            <v>0</v>
          </cell>
        </row>
        <row r="34">
          <cell r="H34">
            <v>0</v>
          </cell>
          <cell r="K34">
            <v>0</v>
          </cell>
          <cell r="P34">
            <v>0</v>
          </cell>
          <cell r="Q34">
            <v>0</v>
          </cell>
        </row>
        <row r="36">
          <cell r="H36">
            <v>0</v>
          </cell>
          <cell r="K36">
            <v>0</v>
          </cell>
          <cell r="P36">
            <v>0</v>
          </cell>
          <cell r="Q36">
            <v>0</v>
          </cell>
          <cell r="Z36">
            <v>0</v>
          </cell>
          <cell r="AC36">
            <v>123680018</v>
          </cell>
          <cell r="AF36">
            <v>0</v>
          </cell>
          <cell r="AL36">
            <v>0</v>
          </cell>
          <cell r="AM36">
            <v>0</v>
          </cell>
        </row>
        <row r="37">
          <cell r="H37">
            <v>0</v>
          </cell>
          <cell r="K37">
            <v>0</v>
          </cell>
          <cell r="P37">
            <v>0</v>
          </cell>
          <cell r="Q37">
            <v>0</v>
          </cell>
          <cell r="Z37">
            <v>0</v>
          </cell>
          <cell r="AC37">
            <v>0</v>
          </cell>
          <cell r="AF37">
            <v>0</v>
          </cell>
          <cell r="AL37">
            <v>0</v>
          </cell>
          <cell r="AM37">
            <v>0</v>
          </cell>
        </row>
        <row r="38">
          <cell r="H38">
            <v>0</v>
          </cell>
          <cell r="K38">
            <v>0</v>
          </cell>
          <cell r="P38">
            <v>0</v>
          </cell>
          <cell r="Q38">
            <v>0</v>
          </cell>
          <cell r="Z38">
            <v>0</v>
          </cell>
          <cell r="AC38">
            <v>0</v>
          </cell>
          <cell r="AF38">
            <v>0</v>
          </cell>
          <cell r="AL38">
            <v>0</v>
          </cell>
          <cell r="AM38">
            <v>0</v>
          </cell>
        </row>
        <row r="39">
          <cell r="H39">
            <v>0</v>
          </cell>
          <cell r="K39">
            <v>0</v>
          </cell>
          <cell r="P39">
            <v>0</v>
          </cell>
          <cell r="Q39">
            <v>0</v>
          </cell>
          <cell r="Z39">
            <v>18000000</v>
          </cell>
          <cell r="AC39">
            <v>27755084</v>
          </cell>
          <cell r="AF39">
            <v>11540084</v>
          </cell>
          <cell r="AL39">
            <v>0</v>
          </cell>
          <cell r="AM39">
            <v>0</v>
          </cell>
        </row>
        <row r="40">
          <cell r="H40">
            <v>0</v>
          </cell>
          <cell r="K40">
            <v>0</v>
          </cell>
          <cell r="P40">
            <v>0</v>
          </cell>
          <cell r="Q40">
            <v>0</v>
          </cell>
          <cell r="Z40">
            <v>0</v>
          </cell>
          <cell r="AC40">
            <v>0</v>
          </cell>
          <cell r="AF40">
            <v>0</v>
          </cell>
          <cell r="AL40">
            <v>0</v>
          </cell>
          <cell r="AM40">
            <v>0</v>
          </cell>
        </row>
        <row r="41">
          <cell r="H41">
            <v>0</v>
          </cell>
          <cell r="K41">
            <v>0</v>
          </cell>
          <cell r="P41">
            <v>0</v>
          </cell>
          <cell r="Q41">
            <v>0</v>
          </cell>
          <cell r="Z41">
            <v>0</v>
          </cell>
          <cell r="AC41">
            <v>0</v>
          </cell>
          <cell r="AF41">
            <v>83057390</v>
          </cell>
          <cell r="AL41">
            <v>0</v>
          </cell>
          <cell r="AM41">
            <v>0</v>
          </cell>
        </row>
        <row r="43">
          <cell r="H43">
            <v>0</v>
          </cell>
          <cell r="K43">
            <v>0</v>
          </cell>
          <cell r="P43">
            <v>0</v>
          </cell>
          <cell r="Q43">
            <v>0</v>
          </cell>
        </row>
        <row r="44">
          <cell r="H44">
            <v>25000000</v>
          </cell>
          <cell r="K44">
            <v>25000000</v>
          </cell>
          <cell r="P44">
            <v>0</v>
          </cell>
          <cell r="Q44">
            <v>0</v>
          </cell>
        </row>
        <row r="45">
          <cell r="Z45">
            <v>4230545</v>
          </cell>
          <cell r="AC45">
            <v>4230545</v>
          </cell>
          <cell r="AF45">
            <v>4133349</v>
          </cell>
          <cell r="AL45">
            <v>0</v>
          </cell>
          <cell r="AM45">
            <v>0</v>
          </cell>
        </row>
        <row r="46">
          <cell r="H46">
            <v>0</v>
          </cell>
          <cell r="K46">
            <v>0</v>
          </cell>
          <cell r="P46">
            <v>0</v>
          </cell>
          <cell r="Q46">
            <v>0</v>
          </cell>
          <cell r="Z46">
            <v>0</v>
          </cell>
          <cell r="AC46">
            <v>0</v>
          </cell>
          <cell r="AF46">
            <v>0</v>
          </cell>
          <cell r="AL46">
            <v>0</v>
          </cell>
          <cell r="AM46">
            <v>0</v>
          </cell>
        </row>
        <row r="47">
          <cell r="H47">
            <v>0</v>
          </cell>
          <cell r="K47">
            <v>0</v>
          </cell>
          <cell r="P47">
            <v>0</v>
          </cell>
          <cell r="Q47">
            <v>0</v>
          </cell>
          <cell r="Z47">
            <v>0</v>
          </cell>
          <cell r="AC47">
            <v>0</v>
          </cell>
          <cell r="AF47">
            <v>0</v>
          </cell>
          <cell r="AL47">
            <v>0</v>
          </cell>
          <cell r="AM47">
            <v>0</v>
          </cell>
        </row>
        <row r="48">
          <cell r="Z48">
            <v>276598</v>
          </cell>
          <cell r="AC48">
            <v>276598</v>
          </cell>
          <cell r="AF48">
            <v>293175</v>
          </cell>
          <cell r="AL48">
            <v>0</v>
          </cell>
          <cell r="AM48">
            <v>0</v>
          </cell>
        </row>
        <row r="49">
          <cell r="H49">
            <v>0</v>
          </cell>
          <cell r="K49">
            <v>0</v>
          </cell>
          <cell r="P49">
            <v>0</v>
          </cell>
          <cell r="Q49">
            <v>0</v>
          </cell>
        </row>
        <row r="50">
          <cell r="H50">
            <v>0</v>
          </cell>
          <cell r="K50">
            <v>0</v>
          </cell>
          <cell r="P50">
            <v>0</v>
          </cell>
          <cell r="Q50">
            <v>0</v>
          </cell>
          <cell r="Z50">
            <v>0</v>
          </cell>
          <cell r="AC50">
            <v>0</v>
          </cell>
          <cell r="AF50">
            <v>0</v>
          </cell>
          <cell r="AL50">
            <v>0</v>
          </cell>
          <cell r="AM50">
            <v>0</v>
          </cell>
        </row>
        <row r="51">
          <cell r="Z51">
            <v>7197202</v>
          </cell>
          <cell r="AC51">
            <v>7197202</v>
          </cell>
          <cell r="AF51">
            <v>7012402</v>
          </cell>
          <cell r="AL51">
            <v>0</v>
          </cell>
          <cell r="AM51">
            <v>0</v>
          </cell>
        </row>
        <row r="52">
          <cell r="H52">
            <v>0</v>
          </cell>
          <cell r="K52">
            <v>0</v>
          </cell>
          <cell r="P52">
            <v>0</v>
          </cell>
          <cell r="Q52">
            <v>0</v>
          </cell>
          <cell r="Z52">
            <v>2035260</v>
          </cell>
          <cell r="AC52">
            <v>2035260</v>
          </cell>
          <cell r="AF52">
            <v>0</v>
          </cell>
          <cell r="AL52">
            <v>0</v>
          </cell>
          <cell r="AM52">
            <v>0</v>
          </cell>
        </row>
        <row r="53">
          <cell r="H53">
            <v>0</v>
          </cell>
          <cell r="K53">
            <v>0</v>
          </cell>
          <cell r="P53">
            <v>0</v>
          </cell>
          <cell r="Q53">
            <v>0</v>
          </cell>
          <cell r="Z53">
            <v>0</v>
          </cell>
          <cell r="AC53">
            <v>0</v>
          </cell>
          <cell r="AF53">
            <v>0</v>
          </cell>
          <cell r="AL53">
            <v>0</v>
          </cell>
          <cell r="AM53">
            <v>0</v>
          </cell>
        </row>
        <row r="54">
          <cell r="Z54">
            <v>2119521</v>
          </cell>
          <cell r="AC54">
            <v>2119521</v>
          </cell>
          <cell r="AF54">
            <v>2246546</v>
          </cell>
          <cell r="AL54">
            <v>0</v>
          </cell>
          <cell r="AM54">
            <v>0</v>
          </cell>
        </row>
        <row r="55">
          <cell r="H55">
            <v>0</v>
          </cell>
          <cell r="K55">
            <v>0</v>
          </cell>
          <cell r="P55">
            <v>0</v>
          </cell>
          <cell r="Q55">
            <v>0</v>
          </cell>
          <cell r="Z55">
            <v>0</v>
          </cell>
          <cell r="AC55">
            <v>0</v>
          </cell>
          <cell r="AF55">
            <v>0</v>
          </cell>
          <cell r="AL55">
            <v>0</v>
          </cell>
          <cell r="AM55">
            <v>0</v>
          </cell>
        </row>
        <row r="56">
          <cell r="H56">
            <v>0</v>
          </cell>
          <cell r="K56">
            <v>0</v>
          </cell>
          <cell r="P56">
            <v>0</v>
          </cell>
          <cell r="Q56">
            <v>0</v>
          </cell>
        </row>
        <row r="58">
          <cell r="H58">
            <v>0</v>
          </cell>
          <cell r="K58">
            <v>0</v>
          </cell>
          <cell r="P58">
            <v>0</v>
          </cell>
          <cell r="Q58">
            <v>0</v>
          </cell>
        </row>
        <row r="59">
          <cell r="H59">
            <v>0</v>
          </cell>
          <cell r="K59">
            <v>0</v>
          </cell>
          <cell r="P59">
            <v>0</v>
          </cell>
          <cell r="Q59">
            <v>0</v>
          </cell>
          <cell r="Z59">
            <v>1059761</v>
          </cell>
          <cell r="AC59">
            <v>1059761</v>
          </cell>
          <cell r="AF59">
            <v>1123275</v>
          </cell>
          <cell r="AL59">
            <v>0</v>
          </cell>
          <cell r="AM59">
            <v>0</v>
          </cell>
        </row>
        <row r="60">
          <cell r="Z60">
            <v>1589641</v>
          </cell>
          <cell r="AC60">
            <v>1589641</v>
          </cell>
          <cell r="AF60">
            <v>1684905</v>
          </cell>
          <cell r="AL60">
            <v>0</v>
          </cell>
          <cell r="AM60">
            <v>0</v>
          </cell>
        </row>
        <row r="61">
          <cell r="H61">
            <v>405452</v>
          </cell>
          <cell r="K61">
            <v>0</v>
          </cell>
          <cell r="P61">
            <v>0</v>
          </cell>
          <cell r="Q61">
            <v>0</v>
          </cell>
          <cell r="Z61">
            <v>0</v>
          </cell>
          <cell r="AC61">
            <v>0</v>
          </cell>
          <cell r="AF61">
            <v>0</v>
          </cell>
          <cell r="AL61">
            <v>0</v>
          </cell>
          <cell r="AM61">
            <v>0</v>
          </cell>
        </row>
        <row r="62">
          <cell r="H62">
            <v>0</v>
          </cell>
          <cell r="K62">
            <v>0</v>
          </cell>
          <cell r="P62">
            <v>0</v>
          </cell>
          <cell r="Q62">
            <v>0</v>
          </cell>
        </row>
        <row r="64">
          <cell r="H64">
            <v>268452237</v>
          </cell>
          <cell r="K64">
            <v>77320068</v>
          </cell>
          <cell r="P64">
            <v>0</v>
          </cell>
          <cell r="Q64">
            <v>0</v>
          </cell>
        </row>
        <row r="65">
          <cell r="H65">
            <v>88364603</v>
          </cell>
          <cell r="K65">
            <v>88364603</v>
          </cell>
          <cell r="P65">
            <v>0</v>
          </cell>
          <cell r="Q65">
            <v>0</v>
          </cell>
        </row>
        <row r="66">
          <cell r="Z66">
            <v>64839111</v>
          </cell>
          <cell r="AC66">
            <v>64839111</v>
          </cell>
          <cell r="AF66">
            <v>68100545</v>
          </cell>
          <cell r="AL66">
            <v>0</v>
          </cell>
          <cell r="AM66">
            <v>0</v>
          </cell>
        </row>
        <row r="67">
          <cell r="H67">
            <v>0</v>
          </cell>
          <cell r="K67">
            <v>0</v>
          </cell>
          <cell r="P67">
            <v>0</v>
          </cell>
          <cell r="Q67">
            <v>0</v>
          </cell>
          <cell r="Z67">
            <v>1476803</v>
          </cell>
          <cell r="AC67">
            <v>1476803</v>
          </cell>
          <cell r="AF67">
            <v>1757509</v>
          </cell>
          <cell r="AL67">
            <v>0</v>
          </cell>
          <cell r="AM67">
            <v>0</v>
          </cell>
        </row>
        <row r="68">
          <cell r="H68">
            <v>0</v>
          </cell>
          <cell r="K68">
            <v>0</v>
          </cell>
          <cell r="P68">
            <v>0</v>
          </cell>
          <cell r="Q68">
            <v>0</v>
          </cell>
          <cell r="Z68">
            <v>0</v>
          </cell>
          <cell r="AC68">
            <v>0</v>
          </cell>
          <cell r="AF68">
            <v>0</v>
          </cell>
          <cell r="AL68">
            <v>0</v>
          </cell>
          <cell r="AM68">
            <v>0</v>
          </cell>
        </row>
        <row r="70">
          <cell r="H70">
            <v>24115261</v>
          </cell>
          <cell r="K70">
            <v>0</v>
          </cell>
          <cell r="P70">
            <v>0</v>
          </cell>
          <cell r="Q70">
            <v>0</v>
          </cell>
          <cell r="Z70">
            <v>40484</v>
          </cell>
          <cell r="AC70">
            <v>40484</v>
          </cell>
          <cell r="AF70">
            <v>0</v>
          </cell>
          <cell r="AL70">
            <v>0</v>
          </cell>
          <cell r="AM70">
            <v>0</v>
          </cell>
        </row>
        <row r="71">
          <cell r="H71">
            <v>25210567</v>
          </cell>
          <cell r="K71">
            <v>25210567</v>
          </cell>
          <cell r="P71">
            <v>0</v>
          </cell>
          <cell r="Q71">
            <v>0</v>
          </cell>
          <cell r="Z71">
            <v>6870565</v>
          </cell>
          <cell r="AC71">
            <v>6870565</v>
          </cell>
          <cell r="AF71">
            <v>1779234</v>
          </cell>
          <cell r="AL71">
            <v>0</v>
          </cell>
          <cell r="AM71">
            <v>0</v>
          </cell>
        </row>
        <row r="72">
          <cell r="Z72">
            <v>795735</v>
          </cell>
          <cell r="AC72">
            <v>795735</v>
          </cell>
          <cell r="AF72">
            <v>2137548</v>
          </cell>
          <cell r="AL72">
            <v>0</v>
          </cell>
          <cell r="AM72">
            <v>0</v>
          </cell>
        </row>
        <row r="73">
          <cell r="H73">
            <v>53023517</v>
          </cell>
          <cell r="K73">
            <v>9181092</v>
          </cell>
          <cell r="P73">
            <v>0</v>
          </cell>
          <cell r="Q73">
            <v>0</v>
          </cell>
          <cell r="Z73">
            <v>2370867</v>
          </cell>
          <cell r="AC73">
            <v>2370867</v>
          </cell>
          <cell r="AF73">
            <v>0</v>
          </cell>
          <cell r="AL73">
            <v>0</v>
          </cell>
          <cell r="AM73">
            <v>0</v>
          </cell>
        </row>
        <row r="74">
          <cell r="H74">
            <v>15070249</v>
          </cell>
          <cell r="K74">
            <v>15070249</v>
          </cell>
          <cell r="P74">
            <v>0</v>
          </cell>
          <cell r="Q74">
            <v>0</v>
          </cell>
          <cell r="Z74">
            <v>0</v>
          </cell>
          <cell r="AC74">
            <v>0</v>
          </cell>
          <cell r="AF74">
            <v>0</v>
          </cell>
          <cell r="AL74">
            <v>0</v>
          </cell>
          <cell r="AM74">
            <v>0</v>
          </cell>
        </row>
        <row r="75">
          <cell r="Z75">
            <v>308562</v>
          </cell>
          <cell r="AC75">
            <v>308562</v>
          </cell>
          <cell r="AF75">
            <v>246850</v>
          </cell>
          <cell r="AL75">
            <v>0</v>
          </cell>
          <cell r="AM75">
            <v>0</v>
          </cell>
        </row>
        <row r="76">
          <cell r="H76">
            <v>1997533</v>
          </cell>
          <cell r="K76">
            <v>1997533</v>
          </cell>
          <cell r="P76">
            <v>0</v>
          </cell>
          <cell r="Q76">
            <v>0</v>
          </cell>
          <cell r="Z76">
            <v>248969</v>
          </cell>
          <cell r="AC76">
            <v>248969</v>
          </cell>
          <cell r="AF76">
            <v>158635</v>
          </cell>
          <cell r="AL76">
            <v>0</v>
          </cell>
          <cell r="AM76">
            <v>0</v>
          </cell>
        </row>
        <row r="77">
          <cell r="H77">
            <v>0</v>
          </cell>
          <cell r="K77">
            <v>0</v>
          </cell>
          <cell r="P77">
            <v>0</v>
          </cell>
          <cell r="Q77">
            <v>0</v>
          </cell>
          <cell r="Z77">
            <v>4739763</v>
          </cell>
          <cell r="AC77">
            <v>4739763</v>
          </cell>
          <cell r="AL77">
            <v>0</v>
          </cell>
          <cell r="AM77">
            <v>0</v>
          </cell>
        </row>
        <row r="78">
          <cell r="Z78">
            <v>886259</v>
          </cell>
          <cell r="AC78">
            <v>886259</v>
          </cell>
          <cell r="AF78">
            <v>229867</v>
          </cell>
          <cell r="AL78">
            <v>0</v>
          </cell>
          <cell r="AM78">
            <v>0</v>
          </cell>
        </row>
        <row r="79">
          <cell r="H79">
            <v>13798042</v>
          </cell>
          <cell r="K79">
            <v>12575695</v>
          </cell>
          <cell r="P79">
            <v>0</v>
          </cell>
          <cell r="Q79">
            <v>0</v>
          </cell>
          <cell r="Z79">
            <v>0</v>
          </cell>
          <cell r="AC79">
            <v>0</v>
          </cell>
          <cell r="AF79">
            <v>0</v>
          </cell>
          <cell r="AL79">
            <v>0</v>
          </cell>
          <cell r="AM79">
            <v>0</v>
          </cell>
        </row>
        <row r="80">
          <cell r="H80">
            <v>0</v>
          </cell>
          <cell r="K80">
            <v>0</v>
          </cell>
          <cell r="P80">
            <v>0</v>
          </cell>
          <cell r="Q80">
            <v>0</v>
          </cell>
          <cell r="Z80">
            <v>0</v>
          </cell>
          <cell r="AC80">
            <v>0</v>
          </cell>
          <cell r="AF80">
            <v>0</v>
          </cell>
          <cell r="AL80">
            <v>0</v>
          </cell>
          <cell r="AM80">
            <v>0</v>
          </cell>
        </row>
        <row r="81">
          <cell r="Z81">
            <v>0</v>
          </cell>
          <cell r="AC81">
            <v>0</v>
          </cell>
          <cell r="AF81">
            <v>0</v>
          </cell>
          <cell r="AL81">
            <v>0</v>
          </cell>
          <cell r="AM81">
            <v>0</v>
          </cell>
        </row>
        <row r="82">
          <cell r="H82">
            <v>2497889</v>
          </cell>
          <cell r="K82">
            <v>2602838</v>
          </cell>
          <cell r="P82">
            <v>0</v>
          </cell>
          <cell r="Q82">
            <v>0</v>
          </cell>
        </row>
        <row r="83">
          <cell r="H83">
            <v>225783</v>
          </cell>
          <cell r="K83">
            <v>225783</v>
          </cell>
          <cell r="P83">
            <v>0</v>
          </cell>
          <cell r="Q83">
            <v>0</v>
          </cell>
        </row>
        <row r="84">
          <cell r="Z84">
            <v>0</v>
          </cell>
          <cell r="AC84">
            <v>1034128720</v>
          </cell>
          <cell r="AF84">
            <v>66353061</v>
          </cell>
          <cell r="AL84">
            <v>0</v>
          </cell>
          <cell r="AM84">
            <v>0</v>
          </cell>
        </row>
        <row r="85">
          <cell r="Z85">
            <v>0</v>
          </cell>
          <cell r="AC85">
            <v>0</v>
          </cell>
          <cell r="AF85">
            <v>0</v>
          </cell>
          <cell r="AL85">
            <v>0</v>
          </cell>
          <cell r="AM85">
            <v>0</v>
          </cell>
        </row>
        <row r="86">
          <cell r="H86">
            <v>1206663</v>
          </cell>
          <cell r="K86">
            <v>1206663</v>
          </cell>
          <cell r="P86">
            <v>0</v>
          </cell>
          <cell r="Q86">
            <v>0</v>
          </cell>
          <cell r="Z86">
            <v>0</v>
          </cell>
          <cell r="AC86">
            <v>0</v>
          </cell>
          <cell r="AF86">
            <v>0</v>
          </cell>
          <cell r="AL86">
            <v>0</v>
          </cell>
          <cell r="AM86">
            <v>0</v>
          </cell>
        </row>
        <row r="87">
          <cell r="H87">
            <v>0</v>
          </cell>
          <cell r="K87">
            <v>0</v>
          </cell>
          <cell r="P87">
            <v>0</v>
          </cell>
          <cell r="Q87">
            <v>0</v>
          </cell>
          <cell r="Z87">
            <v>0</v>
          </cell>
          <cell r="AC87">
            <v>0</v>
          </cell>
          <cell r="AF87">
            <v>0</v>
          </cell>
          <cell r="AL87">
            <v>0</v>
          </cell>
          <cell r="AM87">
            <v>0</v>
          </cell>
        </row>
        <row r="88">
          <cell r="H88">
            <v>0</v>
          </cell>
          <cell r="K88">
            <v>0</v>
          </cell>
          <cell r="P88">
            <v>0</v>
          </cell>
          <cell r="Q88">
            <v>0</v>
          </cell>
          <cell r="Z88">
            <v>0</v>
          </cell>
          <cell r="AC88">
            <v>0</v>
          </cell>
          <cell r="AF88">
            <v>710723218</v>
          </cell>
          <cell r="AL88">
            <v>0</v>
          </cell>
          <cell r="AM88">
            <v>0</v>
          </cell>
        </row>
        <row r="89">
          <cell r="H89">
            <v>0</v>
          </cell>
          <cell r="K89">
            <v>0</v>
          </cell>
          <cell r="P89">
            <v>0</v>
          </cell>
          <cell r="Q89">
            <v>0</v>
          </cell>
        </row>
        <row r="90">
          <cell r="H90">
            <v>0</v>
          </cell>
          <cell r="K90">
            <v>0</v>
          </cell>
          <cell r="P90">
            <v>0</v>
          </cell>
          <cell r="Q90">
            <v>0</v>
          </cell>
        </row>
        <row r="91">
          <cell r="H91">
            <v>0</v>
          </cell>
          <cell r="K91">
            <v>0</v>
          </cell>
          <cell r="P91">
            <v>0</v>
          </cell>
          <cell r="Q91">
            <v>0</v>
          </cell>
        </row>
        <row r="92">
          <cell r="H92">
            <v>0</v>
          </cell>
          <cell r="K92">
            <v>0</v>
          </cell>
          <cell r="P92">
            <v>0</v>
          </cell>
          <cell r="Q92">
            <v>0</v>
          </cell>
          <cell r="Z92">
            <v>5995077</v>
          </cell>
          <cell r="AC92">
            <v>5995077</v>
          </cell>
          <cell r="AF92">
            <v>6431453</v>
          </cell>
          <cell r="AL92">
            <v>0</v>
          </cell>
          <cell r="AM92">
            <v>0</v>
          </cell>
        </row>
        <row r="93">
          <cell r="Z93">
            <v>0</v>
          </cell>
          <cell r="AC93">
            <v>0</v>
          </cell>
          <cell r="AF93">
            <v>0</v>
          </cell>
          <cell r="AL93">
            <v>0</v>
          </cell>
          <cell r="AM93">
            <v>0</v>
          </cell>
        </row>
        <row r="94">
          <cell r="H94">
            <v>14106789</v>
          </cell>
          <cell r="K94">
            <v>14106789</v>
          </cell>
          <cell r="P94">
            <v>0</v>
          </cell>
          <cell r="Q94">
            <v>0</v>
          </cell>
          <cell r="Z94">
            <v>0</v>
          </cell>
          <cell r="AC94">
            <v>0</v>
          </cell>
          <cell r="AF94">
            <v>0</v>
          </cell>
          <cell r="AL94">
            <v>0</v>
          </cell>
          <cell r="AM94">
            <v>0</v>
          </cell>
        </row>
        <row r="95">
          <cell r="H95">
            <v>0</v>
          </cell>
          <cell r="K95">
            <v>0</v>
          </cell>
          <cell r="P95">
            <v>0</v>
          </cell>
          <cell r="Q95">
            <v>0</v>
          </cell>
          <cell r="Z95">
            <v>1461002</v>
          </cell>
          <cell r="AC95">
            <v>1461002</v>
          </cell>
          <cell r="AF95">
            <v>1551825</v>
          </cell>
          <cell r="AL95">
            <v>0</v>
          </cell>
          <cell r="AM95">
            <v>0</v>
          </cell>
        </row>
        <row r="96">
          <cell r="H96">
            <v>0</v>
          </cell>
          <cell r="K96">
            <v>0</v>
          </cell>
          <cell r="P96">
            <v>0</v>
          </cell>
          <cell r="Q96">
            <v>0</v>
          </cell>
        </row>
        <row r="97">
          <cell r="H97">
            <v>0</v>
          </cell>
          <cell r="K97">
            <v>0</v>
          </cell>
          <cell r="P97">
            <v>0</v>
          </cell>
          <cell r="Q97">
            <v>0</v>
          </cell>
          <cell r="Z97">
            <v>0</v>
          </cell>
          <cell r="AC97">
            <v>0</v>
          </cell>
          <cell r="AF97">
            <v>0</v>
          </cell>
          <cell r="AL97">
            <v>0</v>
          </cell>
          <cell r="AM97">
            <v>0</v>
          </cell>
        </row>
        <row r="98">
          <cell r="Z98">
            <v>7238972</v>
          </cell>
          <cell r="AC98">
            <v>7238972</v>
          </cell>
          <cell r="AF98">
            <v>7902615</v>
          </cell>
          <cell r="AL98">
            <v>0</v>
          </cell>
          <cell r="AM98">
            <v>0</v>
          </cell>
        </row>
        <row r="99">
          <cell r="Z99">
            <v>40484</v>
          </cell>
          <cell r="AC99">
            <v>40484</v>
          </cell>
          <cell r="AF99">
            <v>0</v>
          </cell>
          <cell r="AL99">
            <v>0</v>
          </cell>
          <cell r="AM99">
            <v>0</v>
          </cell>
        </row>
        <row r="100">
          <cell r="H100">
            <v>14106789</v>
          </cell>
          <cell r="K100">
            <v>14106789</v>
          </cell>
          <cell r="P100">
            <v>0</v>
          </cell>
          <cell r="Q100">
            <v>0</v>
          </cell>
          <cell r="Z100">
            <v>0</v>
          </cell>
          <cell r="AC100">
            <v>0</v>
          </cell>
          <cell r="AF100">
            <v>0</v>
          </cell>
          <cell r="AL100">
            <v>0</v>
          </cell>
          <cell r="AM100">
            <v>0</v>
          </cell>
        </row>
        <row r="101">
          <cell r="H101">
            <v>0</v>
          </cell>
          <cell r="K101">
            <v>0</v>
          </cell>
          <cell r="P101">
            <v>0</v>
          </cell>
          <cell r="Q101">
            <v>0</v>
          </cell>
          <cell r="Z101">
            <v>2517579</v>
          </cell>
          <cell r="AC101">
            <v>2517579</v>
          </cell>
          <cell r="AF101">
            <v>2593554</v>
          </cell>
          <cell r="AL101">
            <v>0</v>
          </cell>
          <cell r="AM101">
            <v>0</v>
          </cell>
        </row>
        <row r="102">
          <cell r="H102">
            <v>0</v>
          </cell>
          <cell r="K102">
            <v>0</v>
          </cell>
          <cell r="P102">
            <v>0</v>
          </cell>
          <cell r="Q102">
            <v>0</v>
          </cell>
          <cell r="Z102">
            <v>0</v>
          </cell>
          <cell r="AC102">
            <v>0</v>
          </cell>
          <cell r="AF102">
            <v>0</v>
          </cell>
          <cell r="AL102">
            <v>0</v>
          </cell>
          <cell r="AM102">
            <v>0</v>
          </cell>
        </row>
        <row r="104">
          <cell r="H104">
            <v>3304044</v>
          </cell>
          <cell r="K104">
            <v>3304044</v>
          </cell>
          <cell r="P104">
            <v>0</v>
          </cell>
          <cell r="Q104">
            <v>0</v>
          </cell>
        </row>
        <row r="105">
          <cell r="H105">
            <v>0</v>
          </cell>
          <cell r="K105">
            <v>0</v>
          </cell>
          <cell r="P105">
            <v>0</v>
          </cell>
          <cell r="Q105">
            <v>0</v>
          </cell>
        </row>
        <row r="106">
          <cell r="H106">
            <v>0</v>
          </cell>
          <cell r="K106">
            <v>0</v>
          </cell>
          <cell r="P106">
            <v>0</v>
          </cell>
          <cell r="Q106">
            <v>0</v>
          </cell>
          <cell r="Z106">
            <v>1260039</v>
          </cell>
          <cell r="AC106">
            <v>1260039</v>
          </cell>
          <cell r="AF106">
            <v>1297725</v>
          </cell>
          <cell r="AL106">
            <v>0</v>
          </cell>
          <cell r="AM106">
            <v>0</v>
          </cell>
        </row>
        <row r="107">
          <cell r="Z107">
            <v>1889659</v>
          </cell>
          <cell r="AC107">
            <v>1889659</v>
          </cell>
          <cell r="AF107">
            <v>1945695</v>
          </cell>
          <cell r="AL107">
            <v>0</v>
          </cell>
          <cell r="AM107">
            <v>0</v>
          </cell>
        </row>
        <row r="108">
          <cell r="Z108">
            <v>0</v>
          </cell>
          <cell r="AC108">
            <v>0</v>
          </cell>
          <cell r="AF108">
            <v>0</v>
          </cell>
          <cell r="AL108">
            <v>0</v>
          </cell>
          <cell r="AM108">
            <v>0</v>
          </cell>
        </row>
        <row r="109">
          <cell r="H109">
            <v>3304044</v>
          </cell>
          <cell r="K109">
            <v>3304044</v>
          </cell>
          <cell r="P109">
            <v>0</v>
          </cell>
          <cell r="Q109">
            <v>0</v>
          </cell>
        </row>
        <row r="110">
          <cell r="H110">
            <v>0</v>
          </cell>
          <cell r="K110">
            <v>0</v>
          </cell>
          <cell r="P110">
            <v>0</v>
          </cell>
          <cell r="Q110">
            <v>0</v>
          </cell>
        </row>
        <row r="111">
          <cell r="H111">
            <v>0</v>
          </cell>
          <cell r="K111">
            <v>0</v>
          </cell>
          <cell r="P111">
            <v>0</v>
          </cell>
          <cell r="Q111">
            <v>0</v>
          </cell>
        </row>
        <row r="113">
          <cell r="H113">
            <v>17000000</v>
          </cell>
          <cell r="K113">
            <v>17000000</v>
          </cell>
          <cell r="P113">
            <v>0</v>
          </cell>
          <cell r="Q113">
            <v>0</v>
          </cell>
        </row>
        <row r="115">
          <cell r="H115">
            <v>0</v>
          </cell>
          <cell r="K115">
            <v>0</v>
          </cell>
          <cell r="P115">
            <v>0</v>
          </cell>
          <cell r="Q115">
            <v>0</v>
          </cell>
          <cell r="Z115">
            <v>0</v>
          </cell>
          <cell r="AC115">
            <v>0</v>
          </cell>
          <cell r="AF115">
            <v>0</v>
          </cell>
          <cell r="AL115">
            <v>0</v>
          </cell>
          <cell r="AM115">
            <v>0</v>
          </cell>
        </row>
        <row r="116">
          <cell r="H116">
            <v>0</v>
          </cell>
          <cell r="K116">
            <v>0</v>
          </cell>
          <cell r="P116">
            <v>0</v>
          </cell>
          <cell r="Q116">
            <v>0</v>
          </cell>
          <cell r="Z116">
            <v>42010597</v>
          </cell>
          <cell r="AC116">
            <v>42010597</v>
          </cell>
          <cell r="AF116">
            <v>14082207</v>
          </cell>
          <cell r="AL116">
            <v>0</v>
          </cell>
          <cell r="AM116">
            <v>0</v>
          </cell>
        </row>
        <row r="117">
          <cell r="H117">
            <v>0</v>
          </cell>
          <cell r="K117">
            <v>0</v>
          </cell>
          <cell r="P117">
            <v>0</v>
          </cell>
          <cell r="Q117">
            <v>0</v>
          </cell>
          <cell r="Z117">
            <v>0</v>
          </cell>
          <cell r="AC117">
            <v>0</v>
          </cell>
          <cell r="AF117">
            <v>0</v>
          </cell>
          <cell r="AL117">
            <v>0</v>
          </cell>
          <cell r="AM117">
            <v>0</v>
          </cell>
        </row>
        <row r="118">
          <cell r="Z118">
            <v>4943624</v>
          </cell>
          <cell r="AC118">
            <v>4943624</v>
          </cell>
          <cell r="AF118">
            <v>3001412</v>
          </cell>
          <cell r="AL118">
            <v>0</v>
          </cell>
          <cell r="AM118">
            <v>0</v>
          </cell>
        </row>
        <row r="119">
          <cell r="Z119">
            <v>0</v>
          </cell>
          <cell r="AC119">
            <v>0</v>
          </cell>
          <cell r="AF119">
            <v>0</v>
          </cell>
          <cell r="AL119">
            <v>0</v>
          </cell>
          <cell r="AM119">
            <v>0</v>
          </cell>
        </row>
        <row r="120">
          <cell r="Z120">
            <v>0</v>
          </cell>
          <cell r="AC120">
            <v>0</v>
          </cell>
          <cell r="AF120">
            <v>0</v>
          </cell>
          <cell r="AL120">
            <v>0</v>
          </cell>
          <cell r="AM120">
            <v>0</v>
          </cell>
        </row>
        <row r="121">
          <cell r="Z121">
            <v>0</v>
          </cell>
          <cell r="AC121">
            <v>0</v>
          </cell>
          <cell r="AF121">
            <v>9145769</v>
          </cell>
          <cell r="AL121">
            <v>0</v>
          </cell>
          <cell r="AM121">
            <v>0</v>
          </cell>
        </row>
        <row r="124">
          <cell r="Z124">
            <v>42231544</v>
          </cell>
          <cell r="AC124">
            <v>42231544</v>
          </cell>
          <cell r="AF124">
            <v>42231544</v>
          </cell>
          <cell r="AL124">
            <v>0</v>
          </cell>
          <cell r="AM124">
            <v>0</v>
          </cell>
        </row>
        <row r="125">
          <cell r="Z125">
            <v>0</v>
          </cell>
          <cell r="AC125">
            <v>0</v>
          </cell>
          <cell r="AF125">
            <v>0</v>
          </cell>
          <cell r="AL125">
            <v>0</v>
          </cell>
          <cell r="AM125">
            <v>0</v>
          </cell>
        </row>
        <row r="126">
          <cell r="Z126">
            <v>14537890</v>
          </cell>
          <cell r="AC126">
            <v>14537890</v>
          </cell>
          <cell r="AF126">
            <v>14537890</v>
          </cell>
          <cell r="AL126">
            <v>0</v>
          </cell>
          <cell r="AM126">
            <v>0</v>
          </cell>
        </row>
        <row r="127">
          <cell r="Z127">
            <v>5268616</v>
          </cell>
          <cell r="AC127">
            <v>21248616</v>
          </cell>
          <cell r="AF127">
            <v>18188616</v>
          </cell>
          <cell r="AL127">
            <v>0</v>
          </cell>
          <cell r="AM127">
            <v>0</v>
          </cell>
        </row>
        <row r="128">
          <cell r="Z128">
            <v>1966050</v>
          </cell>
          <cell r="AC128">
            <v>1966050</v>
          </cell>
          <cell r="AF128">
            <v>4460750</v>
          </cell>
          <cell r="AL128">
            <v>0</v>
          </cell>
          <cell r="AM128">
            <v>0</v>
          </cell>
        </row>
        <row r="129">
          <cell r="Z129">
            <v>0</v>
          </cell>
          <cell r="AC129">
            <v>0</v>
          </cell>
          <cell r="AF129">
            <v>0</v>
          </cell>
          <cell r="AL129">
            <v>0</v>
          </cell>
          <cell r="AM129">
            <v>0</v>
          </cell>
        </row>
        <row r="130">
          <cell r="Z130">
            <v>0</v>
          </cell>
          <cell r="AC130">
            <v>41536865</v>
          </cell>
          <cell r="AF130">
            <v>0</v>
          </cell>
          <cell r="AL130">
            <v>0</v>
          </cell>
          <cell r="AM130">
            <v>0</v>
          </cell>
        </row>
        <row r="131">
          <cell r="Z131">
            <v>0</v>
          </cell>
          <cell r="AC131">
            <v>0</v>
          </cell>
          <cell r="AF131">
            <v>0</v>
          </cell>
          <cell r="AL131">
            <v>0</v>
          </cell>
          <cell r="AM131">
            <v>0</v>
          </cell>
        </row>
        <row r="132">
          <cell r="Z132">
            <v>0</v>
          </cell>
          <cell r="AC132">
            <v>0</v>
          </cell>
          <cell r="AF132">
            <v>0</v>
          </cell>
          <cell r="AL132">
            <v>0</v>
          </cell>
          <cell r="AM132">
            <v>0</v>
          </cell>
        </row>
        <row r="133">
          <cell r="Z133">
            <v>0</v>
          </cell>
          <cell r="AC133">
            <v>0</v>
          </cell>
          <cell r="AF133">
            <v>0</v>
          </cell>
          <cell r="AL133">
            <v>0</v>
          </cell>
          <cell r="AM133">
            <v>0</v>
          </cell>
        </row>
        <row r="134">
          <cell r="Z134">
            <v>0</v>
          </cell>
          <cell r="AC134">
            <v>0</v>
          </cell>
          <cell r="AF134">
            <v>0</v>
          </cell>
          <cell r="AL134">
            <v>0</v>
          </cell>
          <cell r="AM134">
            <v>0</v>
          </cell>
        </row>
        <row r="135">
          <cell r="Z135">
            <v>0</v>
          </cell>
          <cell r="AC135">
            <v>0</v>
          </cell>
          <cell r="AF135">
            <v>0</v>
          </cell>
          <cell r="AL135">
            <v>0</v>
          </cell>
          <cell r="AM135">
            <v>0</v>
          </cell>
        </row>
        <row r="136">
          <cell r="Z136">
            <v>0</v>
          </cell>
          <cell r="AC136">
            <v>0</v>
          </cell>
          <cell r="AF136">
            <v>0</v>
          </cell>
          <cell r="AL136">
            <v>0</v>
          </cell>
          <cell r="AM136">
            <v>0</v>
          </cell>
        </row>
        <row r="137">
          <cell r="Z137">
            <v>0</v>
          </cell>
          <cell r="AC137">
            <v>0</v>
          </cell>
          <cell r="AF137">
            <v>0</v>
          </cell>
          <cell r="AL137">
            <v>0</v>
          </cell>
          <cell r="AM137">
            <v>0</v>
          </cell>
        </row>
        <row r="138">
          <cell r="Z138">
            <v>0</v>
          </cell>
          <cell r="AC138">
            <v>0</v>
          </cell>
          <cell r="AF138">
            <v>0</v>
          </cell>
          <cell r="AL138">
            <v>0</v>
          </cell>
          <cell r="AM138">
            <v>0</v>
          </cell>
        </row>
        <row r="139">
          <cell r="Z139">
            <v>0</v>
          </cell>
          <cell r="AC139">
            <v>0</v>
          </cell>
          <cell r="AF139">
            <v>25849352</v>
          </cell>
          <cell r="AL139">
            <v>0</v>
          </cell>
          <cell r="AM139">
            <v>0</v>
          </cell>
        </row>
        <row r="142">
          <cell r="Z142">
            <v>0</v>
          </cell>
          <cell r="AC142">
            <v>0</v>
          </cell>
          <cell r="AF142">
            <v>0</v>
          </cell>
          <cell r="AL142">
            <v>0</v>
          </cell>
          <cell r="AM142">
            <v>0</v>
          </cell>
        </row>
        <row r="143">
          <cell r="Z143">
            <v>0</v>
          </cell>
          <cell r="AC143">
            <v>0</v>
          </cell>
          <cell r="AF143">
            <v>0</v>
          </cell>
          <cell r="AL143">
            <v>0</v>
          </cell>
          <cell r="AM143">
            <v>0</v>
          </cell>
        </row>
        <row r="148">
          <cell r="Z148">
            <v>24499004</v>
          </cell>
          <cell r="AC148">
            <v>24499004</v>
          </cell>
          <cell r="AF148">
            <v>11828327</v>
          </cell>
          <cell r="AL148">
            <v>0</v>
          </cell>
          <cell r="AM148">
            <v>0</v>
          </cell>
        </row>
        <row r="150">
          <cell r="Z150">
            <v>0</v>
          </cell>
          <cell r="AC150">
            <v>0</v>
          </cell>
          <cell r="AF150">
            <v>0</v>
          </cell>
          <cell r="AL150">
            <v>0</v>
          </cell>
          <cell r="AM150">
            <v>0</v>
          </cell>
        </row>
        <row r="151">
          <cell r="Z151">
            <v>28775509</v>
          </cell>
          <cell r="AC151">
            <v>28775509</v>
          </cell>
          <cell r="AF151">
            <v>30371148</v>
          </cell>
          <cell r="AL151">
            <v>0</v>
          </cell>
          <cell r="AM151">
            <v>0</v>
          </cell>
        </row>
        <row r="152">
          <cell r="Z152">
            <v>9942758</v>
          </cell>
          <cell r="AC152">
            <v>9942758</v>
          </cell>
          <cell r="AF152">
            <v>6235520</v>
          </cell>
          <cell r="AL152">
            <v>0</v>
          </cell>
          <cell r="AM152">
            <v>0</v>
          </cell>
        </row>
        <row r="153">
          <cell r="Z153">
            <v>0</v>
          </cell>
          <cell r="AC153">
            <v>0</v>
          </cell>
          <cell r="AF153">
            <v>64881996</v>
          </cell>
          <cell r="AL153">
            <v>0</v>
          </cell>
          <cell r="AM153">
            <v>0</v>
          </cell>
        </row>
        <row r="156">
          <cell r="Z156">
            <v>18232196</v>
          </cell>
          <cell r="AC156">
            <v>40495980</v>
          </cell>
          <cell r="AF156">
            <v>18378252</v>
          </cell>
          <cell r="AL156">
            <v>0</v>
          </cell>
          <cell r="AM156">
            <v>0</v>
          </cell>
        </row>
        <row r="157">
          <cell r="AL157">
            <v>0</v>
          </cell>
          <cell r="AM157">
            <v>0</v>
          </cell>
        </row>
        <row r="158">
          <cell r="Z158">
            <v>34177039</v>
          </cell>
          <cell r="AC158">
            <v>34177039</v>
          </cell>
          <cell r="AF158">
            <v>2779900</v>
          </cell>
          <cell r="AL158">
            <v>0</v>
          </cell>
          <cell r="AM158">
            <v>0</v>
          </cell>
        </row>
        <row r="159">
          <cell r="Z159">
            <v>0</v>
          </cell>
          <cell r="AC159">
            <v>0</v>
          </cell>
          <cell r="AF159">
            <v>0</v>
          </cell>
          <cell r="AL159">
            <v>0</v>
          </cell>
          <cell r="AM159">
            <v>0</v>
          </cell>
        </row>
        <row r="160">
          <cell r="Z160">
            <v>118900</v>
          </cell>
          <cell r="AC160">
            <v>118900</v>
          </cell>
          <cell r="AF160">
            <v>118900</v>
          </cell>
          <cell r="AL160">
            <v>0</v>
          </cell>
          <cell r="AM160">
            <v>0</v>
          </cell>
        </row>
        <row r="161">
          <cell r="Z161">
            <v>0</v>
          </cell>
          <cell r="AC161">
            <v>0</v>
          </cell>
          <cell r="AF161">
            <v>0</v>
          </cell>
          <cell r="AL161">
            <v>0</v>
          </cell>
          <cell r="AM161">
            <v>0</v>
          </cell>
        </row>
        <row r="162">
          <cell r="Z162">
            <v>0</v>
          </cell>
          <cell r="AC162">
            <v>0</v>
          </cell>
          <cell r="AF162">
            <v>0</v>
          </cell>
          <cell r="AL162">
            <v>0</v>
          </cell>
          <cell r="AM162">
            <v>0</v>
          </cell>
        </row>
        <row r="163">
          <cell r="Z163">
            <v>0</v>
          </cell>
          <cell r="AC163">
            <v>4189040</v>
          </cell>
          <cell r="AF163">
            <v>0</v>
          </cell>
          <cell r="AL163">
            <v>0</v>
          </cell>
          <cell r="AM163">
            <v>0</v>
          </cell>
        </row>
        <row r="164">
          <cell r="Z164">
            <v>9227400</v>
          </cell>
          <cell r="AC164">
            <v>9227400</v>
          </cell>
          <cell r="AF164">
            <v>0</v>
          </cell>
          <cell r="AL164">
            <v>0</v>
          </cell>
          <cell r="AM164">
            <v>0</v>
          </cell>
        </row>
        <row r="165">
          <cell r="Z165">
            <v>0</v>
          </cell>
          <cell r="AC165">
            <v>0</v>
          </cell>
          <cell r="AF165">
            <v>0</v>
          </cell>
          <cell r="AL165">
            <v>0</v>
          </cell>
          <cell r="AM165">
            <v>0</v>
          </cell>
        </row>
        <row r="166">
          <cell r="Z166">
            <v>15093393</v>
          </cell>
          <cell r="AC166">
            <v>12617002</v>
          </cell>
          <cell r="AF166">
            <v>1555002</v>
          </cell>
          <cell r="AL166">
            <v>0</v>
          </cell>
          <cell r="AM166">
            <v>0</v>
          </cell>
        </row>
        <row r="167">
          <cell r="Z167">
            <v>0</v>
          </cell>
          <cell r="AC167">
            <v>0</v>
          </cell>
          <cell r="AF167">
            <v>0</v>
          </cell>
          <cell r="AL167">
            <v>0</v>
          </cell>
          <cell r="AM167">
            <v>0</v>
          </cell>
        </row>
        <row r="168">
          <cell r="Z168">
            <v>0</v>
          </cell>
          <cell r="AC168">
            <v>0</v>
          </cell>
          <cell r="AF168">
            <v>112028049</v>
          </cell>
          <cell r="AL168">
            <v>0</v>
          </cell>
          <cell r="AM168">
            <v>0</v>
          </cell>
        </row>
        <row r="173">
          <cell r="Z173">
            <v>0</v>
          </cell>
          <cell r="AC173">
            <v>0</v>
          </cell>
          <cell r="AF173">
            <v>0</v>
          </cell>
          <cell r="AL173">
            <v>0</v>
          </cell>
          <cell r="AM173">
            <v>0</v>
          </cell>
        </row>
        <row r="174">
          <cell r="Z174">
            <v>0</v>
          </cell>
          <cell r="AC174">
            <v>0</v>
          </cell>
          <cell r="AF174">
            <v>0</v>
          </cell>
          <cell r="AL174">
            <v>0</v>
          </cell>
          <cell r="AM174">
            <v>0</v>
          </cell>
        </row>
        <row r="177">
          <cell r="Z177">
            <v>8561741</v>
          </cell>
          <cell r="AC177">
            <v>8561741</v>
          </cell>
          <cell r="AF177">
            <v>8561741</v>
          </cell>
          <cell r="AL177">
            <v>0</v>
          </cell>
          <cell r="AM177">
            <v>0</v>
          </cell>
        </row>
        <row r="178">
          <cell r="Z178">
            <v>0</v>
          </cell>
          <cell r="AC178">
            <v>0</v>
          </cell>
          <cell r="AF178">
            <v>0</v>
          </cell>
          <cell r="AL178">
            <v>0</v>
          </cell>
          <cell r="AM178">
            <v>0</v>
          </cell>
        </row>
        <row r="179">
          <cell r="Z179">
            <v>0</v>
          </cell>
          <cell r="AC179">
            <v>0</v>
          </cell>
          <cell r="AF179">
            <v>0</v>
          </cell>
          <cell r="AL179">
            <v>0</v>
          </cell>
          <cell r="AM179">
            <v>0</v>
          </cell>
        </row>
        <row r="180">
          <cell r="Z180">
            <v>61058</v>
          </cell>
          <cell r="AC180">
            <v>61058</v>
          </cell>
          <cell r="AF180">
            <v>0</v>
          </cell>
          <cell r="AL180">
            <v>0</v>
          </cell>
          <cell r="AM180">
            <v>0</v>
          </cell>
        </row>
        <row r="181">
          <cell r="Z181">
            <v>0</v>
          </cell>
          <cell r="AC181">
            <v>0</v>
          </cell>
          <cell r="AF181">
            <v>0</v>
          </cell>
          <cell r="AL181">
            <v>0</v>
          </cell>
          <cell r="AM181">
            <v>0</v>
          </cell>
        </row>
        <row r="182">
          <cell r="Z182">
            <v>0</v>
          </cell>
          <cell r="AC182">
            <v>0</v>
          </cell>
          <cell r="AF182">
            <v>0</v>
          </cell>
          <cell r="AL182">
            <v>0</v>
          </cell>
          <cell r="AM182">
            <v>0</v>
          </cell>
        </row>
        <row r="183">
          <cell r="Z183">
            <v>0</v>
          </cell>
          <cell r="AC183">
            <v>0</v>
          </cell>
          <cell r="AF183">
            <v>0</v>
          </cell>
          <cell r="AL183">
            <v>0</v>
          </cell>
          <cell r="AM183">
            <v>0</v>
          </cell>
        </row>
        <row r="186">
          <cell r="Z186">
            <v>0</v>
          </cell>
          <cell r="AC186">
            <v>0</v>
          </cell>
          <cell r="AF186">
            <v>0</v>
          </cell>
          <cell r="AL186">
            <v>0</v>
          </cell>
          <cell r="AM186">
            <v>0</v>
          </cell>
        </row>
        <row r="187">
          <cell r="AL187">
            <v>0</v>
          </cell>
          <cell r="AM187">
            <v>0</v>
          </cell>
        </row>
        <row r="188">
          <cell r="Z188">
            <v>0</v>
          </cell>
          <cell r="AC188">
            <v>0</v>
          </cell>
          <cell r="AF188">
            <v>0</v>
          </cell>
          <cell r="AL188">
            <v>0</v>
          </cell>
          <cell r="AM188">
            <v>0</v>
          </cell>
        </row>
        <row r="189">
          <cell r="Z189">
            <v>0</v>
          </cell>
          <cell r="AC189">
            <v>0</v>
          </cell>
          <cell r="AF189">
            <v>0</v>
          </cell>
          <cell r="AL189">
            <v>0</v>
          </cell>
          <cell r="AM189">
            <v>0</v>
          </cell>
        </row>
        <row r="190">
          <cell r="Z190">
            <v>0</v>
          </cell>
          <cell r="AC190">
            <v>0</v>
          </cell>
          <cell r="AF190">
            <v>0</v>
          </cell>
          <cell r="AL190">
            <v>0</v>
          </cell>
          <cell r="AM190">
            <v>0</v>
          </cell>
        </row>
        <row r="191">
          <cell r="Z191">
            <v>0</v>
          </cell>
          <cell r="AC191">
            <v>0</v>
          </cell>
          <cell r="AF191">
            <v>57142800</v>
          </cell>
          <cell r="AL191">
            <v>0</v>
          </cell>
          <cell r="AM191">
            <v>0</v>
          </cell>
        </row>
        <row r="198">
          <cell r="Z198">
            <v>226654584</v>
          </cell>
          <cell r="AC198">
            <v>254118080</v>
          </cell>
          <cell r="AF198">
            <v>9860233</v>
          </cell>
          <cell r="AL198">
            <v>0</v>
          </cell>
          <cell r="AM198">
            <v>0</v>
          </cell>
        </row>
        <row r="199">
          <cell r="Z199">
            <v>340146126</v>
          </cell>
          <cell r="AC199">
            <v>340107186</v>
          </cell>
          <cell r="AF199">
            <v>43831532</v>
          </cell>
          <cell r="AL199">
            <v>0</v>
          </cell>
          <cell r="AM199">
            <v>0</v>
          </cell>
        </row>
        <row r="200">
          <cell r="Z200">
            <v>26162213</v>
          </cell>
          <cell r="AC200">
            <v>22469813</v>
          </cell>
          <cell r="AF200">
            <v>10294825</v>
          </cell>
          <cell r="AL200">
            <v>0</v>
          </cell>
          <cell r="AM200">
            <v>0</v>
          </cell>
        </row>
        <row r="201">
          <cell r="Z201">
            <v>320000</v>
          </cell>
          <cell r="AC201">
            <v>320000</v>
          </cell>
          <cell r="AF201">
            <v>5543985</v>
          </cell>
          <cell r="AL201">
            <v>0</v>
          </cell>
          <cell r="AM201">
            <v>0</v>
          </cell>
        </row>
        <row r="202">
          <cell r="Z202">
            <v>0</v>
          </cell>
          <cell r="AC202">
            <v>0</v>
          </cell>
          <cell r="AF202">
            <v>0</v>
          </cell>
          <cell r="AL202">
            <v>0</v>
          </cell>
          <cell r="AM202">
            <v>0</v>
          </cell>
        </row>
        <row r="203">
          <cell r="Z203">
            <v>0</v>
          </cell>
          <cell r="AC203">
            <v>0</v>
          </cell>
          <cell r="AF203">
            <v>0</v>
          </cell>
          <cell r="AL203">
            <v>0</v>
          </cell>
          <cell r="AM203">
            <v>0</v>
          </cell>
        </row>
        <row r="204">
          <cell r="Z204">
            <v>0</v>
          </cell>
          <cell r="AC204">
            <v>0</v>
          </cell>
          <cell r="AF204">
            <v>0</v>
          </cell>
          <cell r="AL204">
            <v>0</v>
          </cell>
          <cell r="AM204">
            <v>0</v>
          </cell>
        </row>
        <row r="206">
          <cell r="Z206">
            <v>1425600</v>
          </cell>
          <cell r="AC206">
            <v>62512344</v>
          </cell>
          <cell r="AF206">
            <v>0</v>
          </cell>
          <cell r="AL206">
            <v>0</v>
          </cell>
          <cell r="AM206">
            <v>0</v>
          </cell>
        </row>
        <row r="207">
          <cell r="Z207">
            <v>0</v>
          </cell>
          <cell r="AC207">
            <v>0</v>
          </cell>
          <cell r="AF207">
            <v>858512643</v>
          </cell>
          <cell r="AL207">
            <v>0</v>
          </cell>
          <cell r="AM207">
            <v>0</v>
          </cell>
        </row>
        <row r="212">
          <cell r="Z212">
            <v>0</v>
          </cell>
          <cell r="AC212">
            <v>0</v>
          </cell>
          <cell r="AF212">
            <v>0</v>
          </cell>
          <cell r="AL212">
            <v>0</v>
          </cell>
          <cell r="AM212">
            <v>0</v>
          </cell>
        </row>
        <row r="213">
          <cell r="Z213">
            <v>0</v>
          </cell>
          <cell r="AC213">
            <v>0</v>
          </cell>
          <cell r="AF213">
            <v>0</v>
          </cell>
          <cell r="AL213">
            <v>0</v>
          </cell>
          <cell r="AM213">
            <v>0</v>
          </cell>
        </row>
        <row r="214">
          <cell r="Z214">
            <v>0</v>
          </cell>
          <cell r="AC214">
            <v>0</v>
          </cell>
          <cell r="AF214">
            <v>0</v>
          </cell>
          <cell r="AL214">
            <v>0</v>
          </cell>
          <cell r="AM214">
            <v>0</v>
          </cell>
        </row>
        <row r="215">
          <cell r="Z215">
            <v>0</v>
          </cell>
          <cell r="AC215">
            <v>0</v>
          </cell>
          <cell r="AF215">
            <v>0</v>
          </cell>
          <cell r="AL215">
            <v>0</v>
          </cell>
          <cell r="AM215">
            <v>0</v>
          </cell>
        </row>
        <row r="216">
          <cell r="Z216">
            <v>0</v>
          </cell>
          <cell r="AC216">
            <v>0</v>
          </cell>
          <cell r="AF216">
            <v>0</v>
          </cell>
          <cell r="AL216">
            <v>0</v>
          </cell>
          <cell r="AM216">
            <v>0</v>
          </cell>
        </row>
        <row r="217">
          <cell r="Z217">
            <v>0</v>
          </cell>
          <cell r="AC217">
            <v>0</v>
          </cell>
          <cell r="AF217">
            <v>0</v>
          </cell>
          <cell r="AL217">
            <v>0</v>
          </cell>
          <cell r="AM217">
            <v>0</v>
          </cell>
        </row>
        <row r="218">
          <cell r="Z218">
            <v>0</v>
          </cell>
          <cell r="AC218">
            <v>0</v>
          </cell>
          <cell r="AF218">
            <v>0</v>
          </cell>
          <cell r="AL218">
            <v>0</v>
          </cell>
          <cell r="AM218">
            <v>0</v>
          </cell>
        </row>
        <row r="223">
          <cell r="Z223">
            <v>0</v>
          </cell>
          <cell r="AC223">
            <v>0</v>
          </cell>
          <cell r="AF223">
            <v>0</v>
          </cell>
          <cell r="AL223">
            <v>0</v>
          </cell>
          <cell r="AM223">
            <v>0</v>
          </cell>
        </row>
        <row r="224">
          <cell r="Z224">
            <v>0</v>
          </cell>
          <cell r="AC224">
            <v>0</v>
          </cell>
          <cell r="AF224">
            <v>0</v>
          </cell>
          <cell r="AL224">
            <v>0</v>
          </cell>
          <cell r="AM224">
            <v>0</v>
          </cell>
        </row>
        <row r="225">
          <cell r="Z225">
            <v>0</v>
          </cell>
          <cell r="AC225">
            <v>0</v>
          </cell>
          <cell r="AF225">
            <v>0</v>
          </cell>
          <cell r="AL225">
            <v>0</v>
          </cell>
          <cell r="AM225">
            <v>0</v>
          </cell>
        </row>
        <row r="228">
          <cell r="Z228">
            <v>0</v>
          </cell>
          <cell r="AC228">
            <v>0</v>
          </cell>
          <cell r="AF228">
            <v>0</v>
          </cell>
          <cell r="AL228">
            <v>0</v>
          </cell>
          <cell r="AM228">
            <v>0</v>
          </cell>
        </row>
        <row r="229">
          <cell r="Z229">
            <v>0</v>
          </cell>
          <cell r="AC229">
            <v>0</v>
          </cell>
          <cell r="AF229">
            <v>0</v>
          </cell>
          <cell r="AL229">
            <v>0</v>
          </cell>
          <cell r="AM229">
            <v>0</v>
          </cell>
        </row>
        <row r="230">
          <cell r="Z230">
            <v>0</v>
          </cell>
          <cell r="AC230">
            <v>0</v>
          </cell>
          <cell r="AF230">
            <v>0</v>
          </cell>
          <cell r="AL230">
            <v>0</v>
          </cell>
          <cell r="AM230">
            <v>0</v>
          </cell>
        </row>
        <row r="236">
          <cell r="Z236">
            <v>115464119</v>
          </cell>
          <cell r="AC236">
            <v>16485526</v>
          </cell>
          <cell r="AF236">
            <v>4485526</v>
          </cell>
          <cell r="AL236">
            <v>0</v>
          </cell>
          <cell r="AM236">
            <v>0</v>
          </cell>
        </row>
        <row r="237">
          <cell r="Z237">
            <v>987388338</v>
          </cell>
          <cell r="AC237">
            <v>0</v>
          </cell>
          <cell r="AF237">
            <v>0</v>
          </cell>
          <cell r="AL237">
            <v>0</v>
          </cell>
          <cell r="AM237">
            <v>0</v>
          </cell>
        </row>
        <row r="238">
          <cell r="Z238">
            <v>0</v>
          </cell>
          <cell r="AC238">
            <v>0</v>
          </cell>
          <cell r="AF238">
            <v>0</v>
          </cell>
          <cell r="AL238">
            <v>0</v>
          </cell>
          <cell r="AM238">
            <v>0</v>
          </cell>
        </row>
        <row r="239">
          <cell r="Z239">
            <v>0</v>
          </cell>
          <cell r="AC239">
            <v>0</v>
          </cell>
          <cell r="AF239">
            <v>0</v>
          </cell>
          <cell r="AL239">
            <v>0</v>
          </cell>
          <cell r="AM239">
            <v>0</v>
          </cell>
        </row>
        <row r="240">
          <cell r="Z240">
            <v>0</v>
          </cell>
          <cell r="AC240">
            <v>0</v>
          </cell>
          <cell r="AF240">
            <v>0</v>
          </cell>
          <cell r="AL240">
            <v>0</v>
          </cell>
          <cell r="AM240">
            <v>0</v>
          </cell>
        </row>
        <row r="241">
          <cell r="Z241">
            <v>0</v>
          </cell>
          <cell r="AC241">
            <v>0</v>
          </cell>
          <cell r="AF241">
            <v>77461863</v>
          </cell>
          <cell r="AL241">
            <v>0</v>
          </cell>
          <cell r="AM241">
            <v>0</v>
          </cell>
        </row>
        <row r="244">
          <cell r="AL244">
            <v>0</v>
          </cell>
          <cell r="AM244">
            <v>0</v>
          </cell>
        </row>
        <row r="245">
          <cell r="Z245">
            <v>2459667</v>
          </cell>
          <cell r="AC245">
            <v>26201239</v>
          </cell>
          <cell r="AF245">
            <v>2259667</v>
          </cell>
          <cell r="AL245">
            <v>0</v>
          </cell>
          <cell r="AM245">
            <v>0</v>
          </cell>
        </row>
        <row r="246">
          <cell r="Z246">
            <v>0</v>
          </cell>
          <cell r="AC246">
            <v>0</v>
          </cell>
          <cell r="AF246">
            <v>0</v>
          </cell>
          <cell r="AL246">
            <v>0</v>
          </cell>
          <cell r="AM246">
            <v>0</v>
          </cell>
        </row>
        <row r="247">
          <cell r="Z247">
            <v>0</v>
          </cell>
          <cell r="AC247">
            <v>0</v>
          </cell>
          <cell r="AF247">
            <v>0</v>
          </cell>
          <cell r="AL247">
            <v>0</v>
          </cell>
          <cell r="AM247">
            <v>0</v>
          </cell>
        </row>
        <row r="248">
          <cell r="Z248">
            <v>0</v>
          </cell>
          <cell r="AC248">
            <v>0</v>
          </cell>
          <cell r="AF248">
            <v>0</v>
          </cell>
          <cell r="AL248">
            <v>0</v>
          </cell>
          <cell r="AM248">
            <v>0</v>
          </cell>
        </row>
        <row r="249">
          <cell r="Z249">
            <v>0</v>
          </cell>
          <cell r="AC249">
            <v>0</v>
          </cell>
          <cell r="AF249">
            <v>0</v>
          </cell>
          <cell r="AL249">
            <v>0</v>
          </cell>
          <cell r="AM249">
            <v>0</v>
          </cell>
        </row>
        <row r="250">
          <cell r="Z250">
            <v>0</v>
          </cell>
          <cell r="AC250">
            <v>0</v>
          </cell>
          <cell r="AF250">
            <v>0</v>
          </cell>
          <cell r="AL250">
            <v>0</v>
          </cell>
          <cell r="AM250">
            <v>0</v>
          </cell>
        </row>
        <row r="251">
          <cell r="Z251">
            <v>0</v>
          </cell>
          <cell r="AC251">
            <v>0</v>
          </cell>
          <cell r="AF251">
            <v>0</v>
          </cell>
          <cell r="AL251">
            <v>0</v>
          </cell>
          <cell r="AM251">
            <v>0</v>
          </cell>
        </row>
        <row r="252">
          <cell r="Z252">
            <v>0</v>
          </cell>
          <cell r="AC252">
            <v>0</v>
          </cell>
          <cell r="AF252">
            <v>0</v>
          </cell>
          <cell r="AL252">
            <v>0</v>
          </cell>
          <cell r="AM252">
            <v>0</v>
          </cell>
        </row>
        <row r="253">
          <cell r="Z253">
            <v>0</v>
          </cell>
          <cell r="AC253">
            <v>0</v>
          </cell>
          <cell r="AF253">
            <v>0</v>
          </cell>
          <cell r="AL253">
            <v>0</v>
          </cell>
          <cell r="AM253">
            <v>0</v>
          </cell>
        </row>
        <row r="254">
          <cell r="Z254">
            <v>0</v>
          </cell>
          <cell r="AC254">
            <v>0</v>
          </cell>
          <cell r="AF254">
            <v>0</v>
          </cell>
          <cell r="AL254">
            <v>0</v>
          </cell>
          <cell r="AM254">
            <v>0</v>
          </cell>
        </row>
        <row r="255">
          <cell r="Z255">
            <v>0</v>
          </cell>
          <cell r="AC255">
            <v>0</v>
          </cell>
          <cell r="AF255">
            <v>0</v>
          </cell>
          <cell r="AL255">
            <v>0</v>
          </cell>
          <cell r="AM255">
            <v>0</v>
          </cell>
        </row>
        <row r="256">
          <cell r="Z256">
            <v>0</v>
          </cell>
          <cell r="AC256">
            <v>0</v>
          </cell>
          <cell r="AF256">
            <v>32822266</v>
          </cell>
          <cell r="AL256">
            <v>0</v>
          </cell>
          <cell r="AM256">
            <v>0</v>
          </cell>
        </row>
      </sheetData>
      <sheetData sheetId="4">
        <row r="7">
          <cell r="BQ7">
            <v>1168348966</v>
          </cell>
        </row>
        <row r="10">
          <cell r="BQ10">
            <v>113947799</v>
          </cell>
        </row>
        <row r="11">
          <cell r="BQ11">
            <v>1476803</v>
          </cell>
        </row>
        <row r="12">
          <cell r="P12">
            <v>0</v>
          </cell>
          <cell r="Q12">
            <v>0</v>
          </cell>
          <cell r="BQ12">
            <v>10803837</v>
          </cell>
        </row>
        <row r="13">
          <cell r="P13">
            <v>0</v>
          </cell>
          <cell r="Q13">
            <v>0</v>
          </cell>
          <cell r="BQ13">
            <v>36835596</v>
          </cell>
        </row>
        <row r="14">
          <cell r="P14">
            <v>0</v>
          </cell>
          <cell r="Q14">
            <v>0</v>
          </cell>
          <cell r="BQ14">
            <v>831268376</v>
          </cell>
        </row>
        <row r="15">
          <cell r="P15">
            <v>0</v>
          </cell>
          <cell r="Q15">
            <v>0</v>
          </cell>
        </row>
        <row r="16">
          <cell r="BQ16">
            <v>20014888</v>
          </cell>
        </row>
        <row r="17">
          <cell r="Z17">
            <v>48870602</v>
          </cell>
          <cell r="AC17">
            <v>48870602</v>
          </cell>
          <cell r="AF17">
            <v>49108688</v>
          </cell>
          <cell r="AL17">
            <v>0</v>
          </cell>
          <cell r="AM17">
            <v>0</v>
          </cell>
          <cell r="BQ17">
            <v>90949650</v>
          </cell>
        </row>
        <row r="18">
          <cell r="Z18">
            <v>0</v>
          </cell>
          <cell r="AC18">
            <v>0</v>
          </cell>
          <cell r="AF18">
            <v>0</v>
          </cell>
          <cell r="AL18">
            <v>0</v>
          </cell>
          <cell r="AM18">
            <v>0</v>
          </cell>
          <cell r="BQ18">
            <v>35122868</v>
          </cell>
        </row>
        <row r="19">
          <cell r="Z19">
            <v>0</v>
          </cell>
          <cell r="AC19">
            <v>0</v>
          </cell>
          <cell r="AF19">
            <v>0</v>
          </cell>
          <cell r="AL19">
            <v>0</v>
          </cell>
          <cell r="AM19">
            <v>0</v>
          </cell>
          <cell r="BQ19">
            <v>19019950</v>
          </cell>
        </row>
        <row r="20">
          <cell r="BQ20">
            <v>0</v>
          </cell>
        </row>
        <row r="21">
          <cell r="Z21">
            <v>0</v>
          </cell>
          <cell r="AC21">
            <v>0</v>
          </cell>
          <cell r="AF21">
            <v>0</v>
          </cell>
          <cell r="AL21">
            <v>0</v>
          </cell>
          <cell r="AM21">
            <v>0</v>
          </cell>
          <cell r="BQ21">
            <v>0</v>
          </cell>
        </row>
        <row r="22">
          <cell r="Z22">
            <v>858909</v>
          </cell>
          <cell r="AC22">
            <v>858909</v>
          </cell>
          <cell r="AF22">
            <v>1914391</v>
          </cell>
          <cell r="AL22">
            <v>0</v>
          </cell>
          <cell r="AM22">
            <v>0</v>
          </cell>
        </row>
        <row r="23">
          <cell r="H23">
            <v>341828209</v>
          </cell>
          <cell r="K23">
            <v>50500385</v>
          </cell>
          <cell r="P23">
            <v>0</v>
          </cell>
          <cell r="Q23">
            <v>0</v>
          </cell>
          <cell r="Z23">
            <v>770412</v>
          </cell>
          <cell r="AC23">
            <v>770412</v>
          </cell>
          <cell r="AF23">
            <v>3879342</v>
          </cell>
          <cell r="AL23">
            <v>0</v>
          </cell>
          <cell r="AM23">
            <v>0</v>
          </cell>
          <cell r="BQ23">
            <v>8735470</v>
          </cell>
        </row>
        <row r="24">
          <cell r="H24">
            <v>248777798</v>
          </cell>
          <cell r="K24">
            <v>248777798</v>
          </cell>
          <cell r="P24">
            <v>0</v>
          </cell>
          <cell r="Q24">
            <v>0</v>
          </cell>
          <cell r="Z24">
            <v>0</v>
          </cell>
          <cell r="AC24">
            <v>0</v>
          </cell>
          <cell r="AF24">
            <v>0</v>
          </cell>
          <cell r="AL24">
            <v>0</v>
          </cell>
          <cell r="AM24">
            <v>0</v>
          </cell>
          <cell r="BQ24">
            <v>173729</v>
          </cell>
        </row>
        <row r="25">
          <cell r="P25">
            <v>0</v>
          </cell>
          <cell r="Q25">
            <v>0</v>
          </cell>
          <cell r="Z25">
            <v>0</v>
          </cell>
          <cell r="AC25">
            <v>0</v>
          </cell>
          <cell r="AF25">
            <v>0</v>
          </cell>
          <cell r="AL25">
            <v>0</v>
          </cell>
          <cell r="AM25">
            <v>0</v>
          </cell>
        </row>
        <row r="26">
          <cell r="H26">
            <v>1222366309</v>
          </cell>
          <cell r="K26">
            <v>692284049</v>
          </cell>
          <cell r="P26">
            <v>0</v>
          </cell>
          <cell r="Q26">
            <v>0</v>
          </cell>
          <cell r="Z26">
            <v>641129</v>
          </cell>
          <cell r="AC26">
            <v>641129</v>
          </cell>
          <cell r="AF26">
            <v>634269</v>
          </cell>
          <cell r="AL26">
            <v>0</v>
          </cell>
          <cell r="AM26">
            <v>0</v>
          </cell>
          <cell r="BQ26">
            <v>7371076</v>
          </cell>
        </row>
        <row r="27">
          <cell r="H27">
            <v>349665133</v>
          </cell>
          <cell r="K27">
            <v>349665133</v>
          </cell>
          <cell r="P27">
            <v>0</v>
          </cell>
          <cell r="Q27">
            <v>0</v>
          </cell>
          <cell r="Z27">
            <v>412011</v>
          </cell>
          <cell r="AC27">
            <v>412011</v>
          </cell>
          <cell r="AF27">
            <v>407609</v>
          </cell>
          <cell r="AL27">
            <v>0</v>
          </cell>
          <cell r="AM27">
            <v>0</v>
          </cell>
          <cell r="BQ27">
            <v>0</v>
          </cell>
        </row>
        <row r="28">
          <cell r="Z28">
            <v>0</v>
          </cell>
          <cell r="AC28">
            <v>0</v>
          </cell>
          <cell r="AF28">
            <v>0</v>
          </cell>
          <cell r="AL28">
            <v>0</v>
          </cell>
          <cell r="AM28">
            <v>0</v>
          </cell>
          <cell r="BQ28">
            <v>90278360</v>
          </cell>
        </row>
        <row r="29">
          <cell r="Z29">
            <v>102722</v>
          </cell>
          <cell r="AC29">
            <v>102722</v>
          </cell>
          <cell r="AF29">
            <v>229867</v>
          </cell>
          <cell r="AL29">
            <v>0</v>
          </cell>
          <cell r="AM29">
            <v>0</v>
          </cell>
          <cell r="BQ29">
            <v>41767898</v>
          </cell>
        </row>
        <row r="30">
          <cell r="H30">
            <v>0</v>
          </cell>
          <cell r="K30">
            <v>0</v>
          </cell>
          <cell r="P30">
            <v>0</v>
          </cell>
          <cell r="Q30">
            <v>0</v>
          </cell>
          <cell r="Z30">
            <v>0</v>
          </cell>
          <cell r="AC30">
            <v>0</v>
          </cell>
          <cell r="AF30">
            <v>0</v>
          </cell>
          <cell r="AL30">
            <v>0</v>
          </cell>
          <cell r="AM30">
            <v>0</v>
          </cell>
          <cell r="BQ30">
            <v>0</v>
          </cell>
        </row>
        <row r="31">
          <cell r="H31">
            <v>0</v>
          </cell>
          <cell r="K31">
            <v>0</v>
          </cell>
          <cell r="P31">
            <v>0</v>
          </cell>
          <cell r="Q31">
            <v>0</v>
          </cell>
          <cell r="Z31">
            <v>0</v>
          </cell>
          <cell r="AC31">
            <v>0</v>
          </cell>
          <cell r="AF31">
            <v>0</v>
          </cell>
          <cell r="AL31">
            <v>0</v>
          </cell>
          <cell r="AM31">
            <v>0</v>
          </cell>
          <cell r="BQ31">
            <v>595221166</v>
          </cell>
        </row>
        <row r="32">
          <cell r="Z32">
            <v>0</v>
          </cell>
          <cell r="AC32">
            <v>0</v>
          </cell>
          <cell r="AF32">
            <v>0</v>
          </cell>
          <cell r="AL32">
            <v>0</v>
          </cell>
          <cell r="AM32">
            <v>0</v>
          </cell>
          <cell r="BQ32">
            <v>1902987466</v>
          </cell>
        </row>
        <row r="33">
          <cell r="H33">
            <v>23747663</v>
          </cell>
          <cell r="K33">
            <v>0</v>
          </cell>
          <cell r="P33">
            <v>0</v>
          </cell>
          <cell r="Q33">
            <v>0</v>
          </cell>
          <cell r="Z33">
            <v>0</v>
          </cell>
          <cell r="AC33">
            <v>0</v>
          </cell>
          <cell r="AF33">
            <v>0</v>
          </cell>
          <cell r="AL33">
            <v>0</v>
          </cell>
          <cell r="AM33">
            <v>0</v>
          </cell>
        </row>
        <row r="34">
          <cell r="H34">
            <v>0</v>
          </cell>
          <cell r="K34">
            <v>0</v>
          </cell>
          <cell r="P34">
            <v>0</v>
          </cell>
          <cell r="Q34">
            <v>0</v>
          </cell>
        </row>
        <row r="36">
          <cell r="H36">
            <v>0</v>
          </cell>
          <cell r="K36">
            <v>0</v>
          </cell>
          <cell r="P36">
            <v>0</v>
          </cell>
          <cell r="Q36">
            <v>0</v>
          </cell>
          <cell r="Z36">
            <v>0</v>
          </cell>
          <cell r="AC36">
            <v>120552202</v>
          </cell>
          <cell r="AF36">
            <v>108892235</v>
          </cell>
          <cell r="AL36">
            <v>0</v>
          </cell>
          <cell r="AM36">
            <v>0</v>
          </cell>
        </row>
        <row r="37">
          <cell r="H37">
            <v>0</v>
          </cell>
          <cell r="K37">
            <v>0</v>
          </cell>
          <cell r="P37">
            <v>0</v>
          </cell>
          <cell r="Q37">
            <v>0</v>
          </cell>
          <cell r="Z37">
            <v>0</v>
          </cell>
          <cell r="AC37">
            <v>0</v>
          </cell>
          <cell r="AF37">
            <v>0</v>
          </cell>
          <cell r="AL37">
            <v>0</v>
          </cell>
          <cell r="AM37">
            <v>0</v>
          </cell>
        </row>
        <row r="38">
          <cell r="H38">
            <v>0</v>
          </cell>
          <cell r="K38">
            <v>0</v>
          </cell>
          <cell r="P38">
            <v>0</v>
          </cell>
          <cell r="Q38">
            <v>0</v>
          </cell>
          <cell r="Z38">
            <v>0</v>
          </cell>
          <cell r="AC38">
            <v>0</v>
          </cell>
          <cell r="AF38">
            <v>0</v>
          </cell>
          <cell r="AL38">
            <v>0</v>
          </cell>
          <cell r="AM38">
            <v>0</v>
          </cell>
        </row>
        <row r="39">
          <cell r="H39">
            <v>0</v>
          </cell>
          <cell r="K39">
            <v>0</v>
          </cell>
          <cell r="P39">
            <v>0</v>
          </cell>
          <cell r="Q39">
            <v>0</v>
          </cell>
          <cell r="Z39">
            <v>0</v>
          </cell>
          <cell r="AC39">
            <v>32705084</v>
          </cell>
          <cell r="AF39">
            <v>17165000</v>
          </cell>
          <cell r="AL39">
            <v>0</v>
          </cell>
          <cell r="AM39">
            <v>0</v>
          </cell>
        </row>
        <row r="40">
          <cell r="H40">
            <v>0</v>
          </cell>
          <cell r="K40">
            <v>0</v>
          </cell>
          <cell r="P40">
            <v>0</v>
          </cell>
          <cell r="Q40">
            <v>0</v>
          </cell>
          <cell r="Z40">
            <v>0</v>
          </cell>
          <cell r="AC40">
            <v>0</v>
          </cell>
          <cell r="AF40">
            <v>0</v>
          </cell>
          <cell r="AL40">
            <v>0</v>
          </cell>
          <cell r="AM40">
            <v>0</v>
          </cell>
        </row>
        <row r="41">
          <cell r="H41">
            <v>0</v>
          </cell>
          <cell r="K41">
            <v>0</v>
          </cell>
          <cell r="P41">
            <v>0</v>
          </cell>
          <cell r="Q41">
            <v>0</v>
          </cell>
          <cell r="Z41">
            <v>0</v>
          </cell>
          <cell r="AC41">
            <v>0</v>
          </cell>
          <cell r="AF41">
            <v>0</v>
          </cell>
          <cell r="AL41">
            <v>0</v>
          </cell>
          <cell r="AM41">
            <v>0</v>
          </cell>
        </row>
        <row r="43">
          <cell r="H43">
            <v>32922500</v>
          </cell>
          <cell r="K43">
            <v>0</v>
          </cell>
          <cell r="P43">
            <v>0</v>
          </cell>
          <cell r="Q43">
            <v>0</v>
          </cell>
        </row>
        <row r="44">
          <cell r="H44">
            <v>10289000</v>
          </cell>
          <cell r="K44">
            <v>10289000</v>
          </cell>
          <cell r="P44">
            <v>0</v>
          </cell>
          <cell r="Q44">
            <v>0</v>
          </cell>
        </row>
        <row r="45">
          <cell r="Z45">
            <v>4032654</v>
          </cell>
          <cell r="AC45">
            <v>4032654</v>
          </cell>
          <cell r="AF45">
            <v>4230545</v>
          </cell>
          <cell r="AL45">
            <v>0</v>
          </cell>
          <cell r="AM45">
            <v>0</v>
          </cell>
        </row>
        <row r="46">
          <cell r="H46">
            <v>0</v>
          </cell>
          <cell r="K46">
            <v>0</v>
          </cell>
          <cell r="P46">
            <v>0</v>
          </cell>
          <cell r="Q46">
            <v>0</v>
          </cell>
          <cell r="Z46">
            <v>0</v>
          </cell>
          <cell r="AC46">
            <v>0</v>
          </cell>
          <cell r="AF46">
            <v>0</v>
          </cell>
          <cell r="AL46">
            <v>0</v>
          </cell>
          <cell r="AM46">
            <v>0</v>
          </cell>
        </row>
        <row r="47">
          <cell r="H47">
            <v>0</v>
          </cell>
          <cell r="K47">
            <v>0</v>
          </cell>
          <cell r="P47">
            <v>0</v>
          </cell>
          <cell r="Q47">
            <v>0</v>
          </cell>
          <cell r="Z47">
            <v>0</v>
          </cell>
          <cell r="AC47">
            <v>0</v>
          </cell>
          <cell r="AF47">
            <v>0</v>
          </cell>
          <cell r="AL47">
            <v>0</v>
          </cell>
          <cell r="AM47">
            <v>0</v>
          </cell>
        </row>
        <row r="48">
          <cell r="Z48">
            <v>276598</v>
          </cell>
          <cell r="AC48">
            <v>276598</v>
          </cell>
          <cell r="AF48">
            <v>276598</v>
          </cell>
          <cell r="AL48">
            <v>0</v>
          </cell>
          <cell r="AM48">
            <v>0</v>
          </cell>
        </row>
        <row r="49">
          <cell r="H49">
            <v>0</v>
          </cell>
          <cell r="K49">
            <v>0</v>
          </cell>
          <cell r="P49">
            <v>0</v>
          </cell>
          <cell r="Q49">
            <v>0</v>
          </cell>
        </row>
        <row r="50">
          <cell r="H50">
            <v>0</v>
          </cell>
          <cell r="K50">
            <v>0</v>
          </cell>
          <cell r="P50">
            <v>0</v>
          </cell>
          <cell r="Q50">
            <v>0</v>
          </cell>
          <cell r="Z50">
            <v>0</v>
          </cell>
          <cell r="AC50">
            <v>0</v>
          </cell>
          <cell r="AF50">
            <v>0</v>
          </cell>
          <cell r="AL50">
            <v>0</v>
          </cell>
          <cell r="AM50">
            <v>0</v>
          </cell>
        </row>
        <row r="51">
          <cell r="Z51">
            <v>449824</v>
          </cell>
          <cell r="AC51">
            <v>449824</v>
          </cell>
          <cell r="AF51">
            <v>7197202</v>
          </cell>
          <cell r="AL51">
            <v>0</v>
          </cell>
          <cell r="AM51">
            <v>0</v>
          </cell>
        </row>
        <row r="52">
          <cell r="H52">
            <v>0</v>
          </cell>
          <cell r="K52">
            <v>0</v>
          </cell>
          <cell r="P52">
            <v>0</v>
          </cell>
          <cell r="Q52">
            <v>0</v>
          </cell>
          <cell r="Z52">
            <v>0</v>
          </cell>
          <cell r="AC52">
            <v>0</v>
          </cell>
          <cell r="AF52">
            <v>0</v>
          </cell>
          <cell r="AL52">
            <v>0</v>
          </cell>
          <cell r="AM52">
            <v>0</v>
          </cell>
        </row>
        <row r="53">
          <cell r="H53">
            <v>0</v>
          </cell>
          <cell r="K53">
            <v>0</v>
          </cell>
          <cell r="P53">
            <v>0</v>
          </cell>
          <cell r="Q53">
            <v>0</v>
          </cell>
          <cell r="Z53">
            <v>0</v>
          </cell>
          <cell r="AC53">
            <v>0</v>
          </cell>
          <cell r="AF53">
            <v>0</v>
          </cell>
          <cell r="AL53">
            <v>0</v>
          </cell>
          <cell r="AM53">
            <v>0</v>
          </cell>
        </row>
        <row r="54">
          <cell r="Z54">
            <v>2119521</v>
          </cell>
          <cell r="AC54">
            <v>2119521</v>
          </cell>
          <cell r="AF54">
            <v>2119521</v>
          </cell>
          <cell r="AL54">
            <v>0</v>
          </cell>
          <cell r="AM54">
            <v>0</v>
          </cell>
        </row>
        <row r="55">
          <cell r="H55">
            <v>0</v>
          </cell>
          <cell r="K55">
            <v>0</v>
          </cell>
          <cell r="P55">
            <v>0</v>
          </cell>
          <cell r="Q55">
            <v>0</v>
          </cell>
          <cell r="Z55">
            <v>0</v>
          </cell>
          <cell r="AC55">
            <v>0</v>
          </cell>
          <cell r="AF55">
            <v>0</v>
          </cell>
          <cell r="AL55">
            <v>0</v>
          </cell>
          <cell r="AM55">
            <v>0</v>
          </cell>
        </row>
        <row r="56">
          <cell r="H56">
            <v>0</v>
          </cell>
          <cell r="K56">
            <v>0</v>
          </cell>
          <cell r="P56">
            <v>0</v>
          </cell>
          <cell r="Q56">
            <v>0</v>
          </cell>
        </row>
        <row r="58">
          <cell r="H58">
            <v>0</v>
          </cell>
          <cell r="K58">
            <v>0</v>
          </cell>
          <cell r="P58">
            <v>0</v>
          </cell>
          <cell r="Q58">
            <v>0</v>
          </cell>
        </row>
        <row r="59">
          <cell r="H59">
            <v>0</v>
          </cell>
          <cell r="K59">
            <v>0</v>
          </cell>
          <cell r="P59">
            <v>0</v>
          </cell>
          <cell r="Q59">
            <v>0</v>
          </cell>
          <cell r="Z59">
            <v>1059761</v>
          </cell>
          <cell r="AC59">
            <v>1059761</v>
          </cell>
          <cell r="AF59">
            <v>1059761</v>
          </cell>
          <cell r="AL59">
            <v>0</v>
          </cell>
          <cell r="AM59">
            <v>0</v>
          </cell>
        </row>
        <row r="60">
          <cell r="Z60">
            <v>1589641</v>
          </cell>
          <cell r="AC60">
            <v>1589641</v>
          </cell>
          <cell r="AF60">
            <v>1589641</v>
          </cell>
          <cell r="AL60">
            <v>0</v>
          </cell>
          <cell r="AM60">
            <v>0</v>
          </cell>
        </row>
        <row r="61">
          <cell r="H61">
            <v>129092</v>
          </cell>
          <cell r="K61">
            <v>0</v>
          </cell>
          <cell r="P61">
            <v>0</v>
          </cell>
          <cell r="Q61">
            <v>0</v>
          </cell>
          <cell r="Z61">
            <v>0</v>
          </cell>
          <cell r="AC61">
            <v>0</v>
          </cell>
          <cell r="AF61">
            <v>0</v>
          </cell>
          <cell r="AL61">
            <v>0</v>
          </cell>
          <cell r="AM61">
            <v>0</v>
          </cell>
        </row>
        <row r="62">
          <cell r="H62">
            <v>0</v>
          </cell>
          <cell r="K62">
            <v>0</v>
          </cell>
          <cell r="P62">
            <v>0</v>
          </cell>
          <cell r="Q62">
            <v>0</v>
          </cell>
        </row>
        <row r="64">
          <cell r="H64">
            <v>120414615</v>
          </cell>
          <cell r="K64">
            <v>284300411</v>
          </cell>
          <cell r="P64">
            <v>0</v>
          </cell>
          <cell r="Q64">
            <v>0</v>
          </cell>
        </row>
        <row r="65">
          <cell r="H65">
            <v>26150353</v>
          </cell>
          <cell r="K65">
            <v>26150353</v>
          </cell>
          <cell r="P65">
            <v>0</v>
          </cell>
          <cell r="Q65">
            <v>0</v>
          </cell>
        </row>
        <row r="66">
          <cell r="Z66">
            <v>65983795</v>
          </cell>
          <cell r="AC66">
            <v>65983795</v>
          </cell>
          <cell r="AF66">
            <v>64839111</v>
          </cell>
        </row>
        <row r="67">
          <cell r="H67">
            <v>0</v>
          </cell>
          <cell r="K67">
            <v>0</v>
          </cell>
          <cell r="P67">
            <v>0</v>
          </cell>
          <cell r="Q67">
            <v>0</v>
          </cell>
          <cell r="Z67">
            <v>1613842</v>
          </cell>
          <cell r="AC67">
            <v>1613842</v>
          </cell>
          <cell r="AF67">
            <v>1476803</v>
          </cell>
          <cell r="AL67">
            <v>0</v>
          </cell>
          <cell r="AM67">
            <v>0</v>
          </cell>
        </row>
        <row r="68">
          <cell r="H68">
            <v>0</v>
          </cell>
          <cell r="K68">
            <v>0</v>
          </cell>
          <cell r="P68">
            <v>0</v>
          </cell>
          <cell r="Q68">
            <v>0</v>
          </cell>
          <cell r="Z68">
            <v>0</v>
          </cell>
          <cell r="AC68">
            <v>0</v>
          </cell>
          <cell r="AF68">
            <v>0</v>
          </cell>
          <cell r="AL68">
            <v>0</v>
          </cell>
          <cell r="AM68">
            <v>0</v>
          </cell>
        </row>
        <row r="70">
          <cell r="H70">
            <v>51862143</v>
          </cell>
          <cell r="K70">
            <v>4131081</v>
          </cell>
          <cell r="P70">
            <v>0</v>
          </cell>
          <cell r="Q70">
            <v>0</v>
          </cell>
          <cell r="Z70">
            <v>0</v>
          </cell>
          <cell r="AC70">
            <v>0</v>
          </cell>
          <cell r="AF70">
            <v>0</v>
          </cell>
          <cell r="AL70">
            <v>0</v>
          </cell>
          <cell r="AM70">
            <v>0</v>
          </cell>
        </row>
        <row r="71">
          <cell r="H71">
            <v>66446899</v>
          </cell>
          <cell r="K71">
            <v>66446899</v>
          </cell>
          <cell r="P71">
            <v>0</v>
          </cell>
          <cell r="Q71">
            <v>0</v>
          </cell>
          <cell r="Z71">
            <v>5161634</v>
          </cell>
          <cell r="AC71">
            <v>5161634</v>
          </cell>
          <cell r="AF71">
            <v>2130802</v>
          </cell>
          <cell r="AL71">
            <v>0</v>
          </cell>
          <cell r="AM71">
            <v>0</v>
          </cell>
        </row>
        <row r="72">
          <cell r="Z72">
            <v>0</v>
          </cell>
          <cell r="AC72">
            <v>0</v>
          </cell>
          <cell r="AF72">
            <v>795735</v>
          </cell>
          <cell r="AL72">
            <v>0</v>
          </cell>
          <cell r="AM72">
            <v>0</v>
          </cell>
        </row>
        <row r="73">
          <cell r="H73">
            <v>47638929</v>
          </cell>
          <cell r="K73">
            <v>33884776</v>
          </cell>
          <cell r="P73">
            <v>0</v>
          </cell>
          <cell r="Q73">
            <v>0</v>
          </cell>
          <cell r="Z73">
            <v>0</v>
          </cell>
          <cell r="AC73">
            <v>0</v>
          </cell>
          <cell r="AF73">
            <v>0</v>
          </cell>
          <cell r="AL73">
            <v>0</v>
          </cell>
          <cell r="AM73">
            <v>0</v>
          </cell>
        </row>
        <row r="74">
          <cell r="H74">
            <v>7070946</v>
          </cell>
          <cell r="K74">
            <v>7070946</v>
          </cell>
          <cell r="P74">
            <v>0</v>
          </cell>
          <cell r="Q74">
            <v>0</v>
          </cell>
          <cell r="Z74">
            <v>0</v>
          </cell>
          <cell r="AC74">
            <v>0</v>
          </cell>
          <cell r="AF74">
            <v>0</v>
          </cell>
          <cell r="AL74">
            <v>0</v>
          </cell>
          <cell r="AM74">
            <v>0</v>
          </cell>
        </row>
        <row r="75">
          <cell r="Z75">
            <v>342847</v>
          </cell>
          <cell r="AC75">
            <v>342847</v>
          </cell>
          <cell r="AF75">
            <v>308562</v>
          </cell>
          <cell r="AL75">
            <v>0</v>
          </cell>
          <cell r="AM75">
            <v>0</v>
          </cell>
        </row>
        <row r="76">
          <cell r="H76">
            <v>550310</v>
          </cell>
          <cell r="K76">
            <v>550310</v>
          </cell>
          <cell r="P76">
            <v>0</v>
          </cell>
          <cell r="Q76">
            <v>0</v>
          </cell>
          <cell r="Z76">
            <v>220327</v>
          </cell>
          <cell r="AC76">
            <v>220327</v>
          </cell>
          <cell r="AF76">
            <v>248969</v>
          </cell>
          <cell r="AL76">
            <v>0</v>
          </cell>
          <cell r="AM76">
            <v>0</v>
          </cell>
        </row>
        <row r="77">
          <cell r="H77">
            <v>0</v>
          </cell>
          <cell r="K77">
            <v>0</v>
          </cell>
          <cell r="P77">
            <v>0</v>
          </cell>
          <cell r="Q77">
            <v>0</v>
          </cell>
          <cell r="Z77">
            <v>0</v>
          </cell>
          <cell r="AC77">
            <v>0</v>
          </cell>
          <cell r="AF77">
            <v>0</v>
          </cell>
          <cell r="AL77">
            <v>0</v>
          </cell>
          <cell r="AM77">
            <v>0</v>
          </cell>
        </row>
        <row r="78">
          <cell r="Z78">
            <v>637019</v>
          </cell>
          <cell r="AC78">
            <v>637019</v>
          </cell>
          <cell r="AF78">
            <v>254291</v>
          </cell>
          <cell r="AL78">
            <v>0</v>
          </cell>
          <cell r="AM78">
            <v>0</v>
          </cell>
        </row>
        <row r="79">
          <cell r="H79">
            <v>10891264</v>
          </cell>
          <cell r="K79">
            <v>9721199</v>
          </cell>
          <cell r="P79">
            <v>0</v>
          </cell>
          <cell r="Q79">
            <v>0</v>
          </cell>
          <cell r="Z79">
            <v>0</v>
          </cell>
          <cell r="AC79">
            <v>0</v>
          </cell>
          <cell r="AF79">
            <v>0</v>
          </cell>
          <cell r="AL79">
            <v>0</v>
          </cell>
          <cell r="AM79">
            <v>0</v>
          </cell>
        </row>
        <row r="80">
          <cell r="H80">
            <v>0</v>
          </cell>
          <cell r="K80">
            <v>0</v>
          </cell>
          <cell r="P80">
            <v>0</v>
          </cell>
          <cell r="Q80">
            <v>0</v>
          </cell>
          <cell r="Z80">
            <v>0</v>
          </cell>
          <cell r="AC80">
            <v>0</v>
          </cell>
          <cell r="AF80">
            <v>0</v>
          </cell>
          <cell r="AL80">
            <v>0</v>
          </cell>
          <cell r="AM80">
            <v>0</v>
          </cell>
        </row>
        <row r="81">
          <cell r="Z81">
            <v>0</v>
          </cell>
          <cell r="AC81">
            <v>0</v>
          </cell>
          <cell r="AF81">
            <v>0</v>
          </cell>
          <cell r="AL81">
            <v>0</v>
          </cell>
          <cell r="AM81">
            <v>0</v>
          </cell>
        </row>
        <row r="82">
          <cell r="H82">
            <v>421647</v>
          </cell>
          <cell r="K82">
            <v>2195885</v>
          </cell>
          <cell r="P82">
            <v>0</v>
          </cell>
          <cell r="Q82">
            <v>0</v>
          </cell>
        </row>
        <row r="83">
          <cell r="H83">
            <v>1249741</v>
          </cell>
          <cell r="K83">
            <v>1249741</v>
          </cell>
          <cell r="P83">
            <v>0</v>
          </cell>
          <cell r="Q83">
            <v>0</v>
          </cell>
        </row>
        <row r="84">
          <cell r="Z84">
            <v>0</v>
          </cell>
          <cell r="AC84">
            <v>947286268</v>
          </cell>
          <cell r="AF84">
            <v>705211141</v>
          </cell>
          <cell r="AL84">
            <v>0</v>
          </cell>
          <cell r="AM84">
            <v>0</v>
          </cell>
        </row>
        <row r="85">
          <cell r="Z85">
            <v>0</v>
          </cell>
          <cell r="AC85">
            <v>0</v>
          </cell>
          <cell r="AF85">
            <v>0</v>
          </cell>
          <cell r="AL85">
            <v>0</v>
          </cell>
          <cell r="AM85">
            <v>0</v>
          </cell>
        </row>
        <row r="86">
          <cell r="H86">
            <v>631695</v>
          </cell>
          <cell r="K86">
            <v>631695</v>
          </cell>
          <cell r="P86">
            <v>0</v>
          </cell>
          <cell r="Q86">
            <v>0</v>
          </cell>
          <cell r="Z86">
            <v>0</v>
          </cell>
          <cell r="AC86">
            <v>45823836</v>
          </cell>
          <cell r="AF86">
            <v>0</v>
          </cell>
          <cell r="AL86">
            <v>0</v>
          </cell>
          <cell r="AM86">
            <v>0</v>
          </cell>
        </row>
        <row r="87">
          <cell r="H87">
            <v>0</v>
          </cell>
          <cell r="K87">
            <v>0</v>
          </cell>
          <cell r="P87">
            <v>0</v>
          </cell>
          <cell r="Q87">
            <v>0</v>
          </cell>
          <cell r="Z87">
            <v>0</v>
          </cell>
          <cell r="AC87">
            <v>0</v>
          </cell>
          <cell r="AF87">
            <v>0</v>
          </cell>
          <cell r="AL87">
            <v>0</v>
          </cell>
          <cell r="AM87">
            <v>0</v>
          </cell>
        </row>
        <row r="88">
          <cell r="H88">
            <v>0</v>
          </cell>
          <cell r="K88">
            <v>0</v>
          </cell>
          <cell r="P88">
            <v>0</v>
          </cell>
          <cell r="Q88">
            <v>0</v>
          </cell>
          <cell r="Z88">
            <v>0</v>
          </cell>
          <cell r="AC88">
            <v>0</v>
          </cell>
          <cell r="AF88">
            <v>104593137</v>
          </cell>
          <cell r="AL88">
            <v>0</v>
          </cell>
          <cell r="AM88">
            <v>0</v>
          </cell>
        </row>
        <row r="89">
          <cell r="H89">
            <v>0</v>
          </cell>
          <cell r="K89">
            <v>0</v>
          </cell>
          <cell r="P89">
            <v>0</v>
          </cell>
          <cell r="Q89">
            <v>0</v>
          </cell>
        </row>
        <row r="90">
          <cell r="H90">
            <v>0</v>
          </cell>
          <cell r="K90">
            <v>0</v>
          </cell>
          <cell r="P90">
            <v>0</v>
          </cell>
          <cell r="Q90">
            <v>0</v>
          </cell>
        </row>
        <row r="91">
          <cell r="H91">
            <v>0</v>
          </cell>
          <cell r="K91">
            <v>0</v>
          </cell>
          <cell r="P91">
            <v>0</v>
          </cell>
          <cell r="Q91">
            <v>0</v>
          </cell>
        </row>
        <row r="92">
          <cell r="H92">
            <v>0</v>
          </cell>
          <cell r="K92">
            <v>0</v>
          </cell>
          <cell r="P92">
            <v>0</v>
          </cell>
          <cell r="Q92">
            <v>0</v>
          </cell>
          <cell r="Z92">
            <v>5930776</v>
          </cell>
          <cell r="AC92">
            <v>5930776</v>
          </cell>
          <cell r="AF92">
            <v>5995077</v>
          </cell>
          <cell r="AL92">
            <v>0</v>
          </cell>
          <cell r="AM92">
            <v>0</v>
          </cell>
        </row>
        <row r="93">
          <cell r="Z93">
            <v>0</v>
          </cell>
          <cell r="AC93">
            <v>0</v>
          </cell>
          <cell r="AF93">
            <v>0</v>
          </cell>
          <cell r="AL93">
            <v>0</v>
          </cell>
          <cell r="AM93">
            <v>0</v>
          </cell>
        </row>
        <row r="94">
          <cell r="H94">
            <v>0</v>
          </cell>
          <cell r="K94">
            <v>0</v>
          </cell>
          <cell r="P94">
            <v>0</v>
          </cell>
          <cell r="Q94">
            <v>14106789</v>
          </cell>
          <cell r="Z94">
            <v>0</v>
          </cell>
          <cell r="AC94">
            <v>0</v>
          </cell>
          <cell r="AF94">
            <v>0</v>
          </cell>
          <cell r="AL94">
            <v>0</v>
          </cell>
          <cell r="AM94">
            <v>0</v>
          </cell>
        </row>
        <row r="95">
          <cell r="H95">
            <v>0</v>
          </cell>
          <cell r="K95">
            <v>0</v>
          </cell>
          <cell r="P95">
            <v>0</v>
          </cell>
          <cell r="Q95">
            <v>0</v>
          </cell>
          <cell r="Z95">
            <v>1379902</v>
          </cell>
          <cell r="AC95">
            <v>1379902</v>
          </cell>
          <cell r="AF95">
            <v>1461002</v>
          </cell>
          <cell r="AL95">
            <v>0</v>
          </cell>
          <cell r="AM95">
            <v>0</v>
          </cell>
        </row>
        <row r="96">
          <cell r="H96">
            <v>0</v>
          </cell>
          <cell r="K96">
            <v>0</v>
          </cell>
          <cell r="P96">
            <v>0</v>
          </cell>
          <cell r="Q96">
            <v>0</v>
          </cell>
        </row>
        <row r="97">
          <cell r="H97">
            <v>0</v>
          </cell>
          <cell r="K97">
            <v>0</v>
          </cell>
          <cell r="P97">
            <v>0</v>
          </cell>
          <cell r="Q97">
            <v>0</v>
          </cell>
          <cell r="Z97">
            <v>0</v>
          </cell>
          <cell r="AC97">
            <v>0</v>
          </cell>
          <cell r="AF97">
            <v>0</v>
          </cell>
          <cell r="AL97">
            <v>0</v>
          </cell>
          <cell r="AM97">
            <v>0</v>
          </cell>
        </row>
        <row r="98">
          <cell r="Z98">
            <v>2187555</v>
          </cell>
          <cell r="AC98">
            <v>2187555</v>
          </cell>
          <cell r="AF98">
            <v>7238972</v>
          </cell>
          <cell r="AL98">
            <v>0</v>
          </cell>
          <cell r="AM98">
            <v>0</v>
          </cell>
        </row>
        <row r="99">
          <cell r="Z99">
            <v>0</v>
          </cell>
          <cell r="AC99">
            <v>0</v>
          </cell>
          <cell r="AF99">
            <v>0</v>
          </cell>
          <cell r="AL99">
            <v>0</v>
          </cell>
          <cell r="AM99">
            <v>0</v>
          </cell>
        </row>
        <row r="100">
          <cell r="H100">
            <v>0</v>
          </cell>
          <cell r="K100">
            <v>0</v>
          </cell>
          <cell r="P100">
            <v>0</v>
          </cell>
          <cell r="Q100">
            <v>14106789</v>
          </cell>
          <cell r="Z100">
            <v>0</v>
          </cell>
          <cell r="AC100">
            <v>0</v>
          </cell>
          <cell r="AF100">
            <v>0</v>
          </cell>
          <cell r="AL100">
            <v>0</v>
          </cell>
          <cell r="AM100">
            <v>0</v>
          </cell>
        </row>
        <row r="101">
          <cell r="H101">
            <v>0</v>
          </cell>
          <cell r="K101">
            <v>0</v>
          </cell>
          <cell r="P101">
            <v>0</v>
          </cell>
          <cell r="Q101">
            <v>0</v>
          </cell>
          <cell r="Z101">
            <v>2393879</v>
          </cell>
          <cell r="AC101">
            <v>2393879</v>
          </cell>
          <cell r="AF101">
            <v>2517579</v>
          </cell>
          <cell r="AL101">
            <v>0</v>
          </cell>
          <cell r="AM101">
            <v>0</v>
          </cell>
        </row>
        <row r="102">
          <cell r="H102">
            <v>0</v>
          </cell>
          <cell r="K102">
            <v>0</v>
          </cell>
          <cell r="P102">
            <v>0</v>
          </cell>
          <cell r="Q102">
            <v>0</v>
          </cell>
          <cell r="Z102">
            <v>0</v>
          </cell>
          <cell r="AC102">
            <v>0</v>
          </cell>
          <cell r="AF102">
            <v>0</v>
          </cell>
          <cell r="AL102">
            <v>0</v>
          </cell>
          <cell r="AM102">
            <v>0</v>
          </cell>
        </row>
        <row r="104">
          <cell r="H104">
            <v>2401550</v>
          </cell>
          <cell r="K104">
            <v>1520950</v>
          </cell>
          <cell r="P104">
            <v>0</v>
          </cell>
          <cell r="Q104">
            <v>0</v>
          </cell>
        </row>
        <row r="105">
          <cell r="H105">
            <v>0</v>
          </cell>
          <cell r="K105">
            <v>0</v>
          </cell>
          <cell r="P105">
            <v>0</v>
          </cell>
          <cell r="Q105">
            <v>0</v>
          </cell>
        </row>
        <row r="106">
          <cell r="H106">
            <v>0</v>
          </cell>
          <cell r="K106">
            <v>0</v>
          </cell>
          <cell r="P106">
            <v>0</v>
          </cell>
          <cell r="Q106">
            <v>0</v>
          </cell>
          <cell r="Z106">
            <v>1198339</v>
          </cell>
          <cell r="AC106">
            <v>1198339</v>
          </cell>
          <cell r="AF106">
            <v>1260039</v>
          </cell>
          <cell r="AL106">
            <v>0</v>
          </cell>
          <cell r="AM106">
            <v>0</v>
          </cell>
        </row>
        <row r="107">
          <cell r="Z107">
            <v>1796559</v>
          </cell>
          <cell r="AC107">
            <v>1796559</v>
          </cell>
          <cell r="AF107">
            <v>1889659</v>
          </cell>
          <cell r="AL107">
            <v>0</v>
          </cell>
          <cell r="AM107">
            <v>0</v>
          </cell>
        </row>
        <row r="108">
          <cell r="Z108">
            <v>0</v>
          </cell>
          <cell r="AC108">
            <v>0</v>
          </cell>
          <cell r="AF108">
            <v>0</v>
          </cell>
          <cell r="AL108">
            <v>0</v>
          </cell>
          <cell r="AM108">
            <v>0</v>
          </cell>
        </row>
        <row r="109">
          <cell r="H109">
            <v>2401550</v>
          </cell>
          <cell r="K109">
            <v>1520950</v>
          </cell>
          <cell r="P109">
            <v>0</v>
          </cell>
          <cell r="Q109">
            <v>0</v>
          </cell>
        </row>
        <row r="110">
          <cell r="H110">
            <v>0</v>
          </cell>
          <cell r="K110">
            <v>0</v>
          </cell>
          <cell r="P110">
            <v>0</v>
          </cell>
          <cell r="Q110">
            <v>0</v>
          </cell>
        </row>
        <row r="111">
          <cell r="H111">
            <v>0</v>
          </cell>
          <cell r="K111">
            <v>0</v>
          </cell>
          <cell r="P111">
            <v>0</v>
          </cell>
          <cell r="Q111">
            <v>0</v>
          </cell>
        </row>
        <row r="113">
          <cell r="H113">
            <v>34318743</v>
          </cell>
          <cell r="K113">
            <v>34318743</v>
          </cell>
          <cell r="P113">
            <v>0</v>
          </cell>
          <cell r="Q113">
            <v>0</v>
          </cell>
        </row>
        <row r="115">
          <cell r="H115">
            <v>0</v>
          </cell>
          <cell r="K115">
            <v>0</v>
          </cell>
          <cell r="P115">
            <v>0</v>
          </cell>
          <cell r="Q115">
            <v>0</v>
          </cell>
          <cell r="Z115">
            <v>0</v>
          </cell>
          <cell r="AC115">
            <v>0</v>
          </cell>
          <cell r="AF115">
            <v>0</v>
          </cell>
          <cell r="AL115">
            <v>0</v>
          </cell>
          <cell r="AM115">
            <v>0</v>
          </cell>
        </row>
        <row r="116">
          <cell r="H116">
            <v>0</v>
          </cell>
          <cell r="K116">
            <v>0</v>
          </cell>
          <cell r="P116">
            <v>0</v>
          </cell>
          <cell r="Q116">
            <v>0</v>
          </cell>
          <cell r="Z116">
            <v>1754060</v>
          </cell>
          <cell r="AC116">
            <v>1754060</v>
          </cell>
          <cell r="AF116">
            <v>1666000</v>
          </cell>
          <cell r="AL116">
            <v>0</v>
          </cell>
          <cell r="AM116">
            <v>0</v>
          </cell>
        </row>
        <row r="117">
          <cell r="H117">
            <v>0</v>
          </cell>
          <cell r="K117">
            <v>0</v>
          </cell>
          <cell r="P117">
            <v>0</v>
          </cell>
          <cell r="Q117">
            <v>0</v>
          </cell>
          <cell r="Z117">
            <v>0</v>
          </cell>
          <cell r="AC117">
            <v>0</v>
          </cell>
          <cell r="AF117">
            <v>0</v>
          </cell>
          <cell r="AL117">
            <v>0</v>
          </cell>
          <cell r="AM117">
            <v>0</v>
          </cell>
        </row>
        <row r="118">
          <cell r="Z118">
            <v>2054813</v>
          </cell>
          <cell r="AC118">
            <v>2054813</v>
          </cell>
          <cell r="AF118">
            <v>3228606</v>
          </cell>
          <cell r="AL118">
            <v>0</v>
          </cell>
          <cell r="AM118">
            <v>0</v>
          </cell>
        </row>
        <row r="119">
          <cell r="Z119">
            <v>0</v>
          </cell>
          <cell r="AC119">
            <v>0</v>
          </cell>
          <cell r="AF119">
            <v>0</v>
          </cell>
          <cell r="AL119">
            <v>0</v>
          </cell>
          <cell r="AM119">
            <v>0</v>
          </cell>
        </row>
        <row r="120">
          <cell r="Z120">
            <v>0</v>
          </cell>
          <cell r="AC120">
            <v>0</v>
          </cell>
          <cell r="AF120">
            <v>0</v>
          </cell>
          <cell r="AL120">
            <v>0</v>
          </cell>
          <cell r="AM120">
            <v>0</v>
          </cell>
        </row>
        <row r="121">
          <cell r="Z121">
            <v>0</v>
          </cell>
          <cell r="AC121">
            <v>0</v>
          </cell>
          <cell r="AF121">
            <v>0</v>
          </cell>
          <cell r="AL121">
            <v>0</v>
          </cell>
          <cell r="AM121">
            <v>0</v>
          </cell>
        </row>
        <row r="124">
          <cell r="Z124">
            <v>0</v>
          </cell>
          <cell r="AC124">
            <v>0</v>
          </cell>
          <cell r="AF124">
            <v>0</v>
          </cell>
          <cell r="AL124">
            <v>0</v>
          </cell>
          <cell r="AM124">
            <v>0</v>
          </cell>
        </row>
        <row r="125">
          <cell r="Z125">
            <v>14126147</v>
          </cell>
          <cell r="AC125">
            <v>489147</v>
          </cell>
          <cell r="AF125">
            <v>489147</v>
          </cell>
          <cell r="AL125">
            <v>0</v>
          </cell>
          <cell r="AM125">
            <v>0</v>
          </cell>
        </row>
        <row r="126">
          <cell r="Z126">
            <v>19019950</v>
          </cell>
          <cell r="AC126">
            <v>19019950</v>
          </cell>
          <cell r="AF126">
            <v>19019950</v>
          </cell>
          <cell r="AL126">
            <v>0</v>
          </cell>
          <cell r="AM126">
            <v>0</v>
          </cell>
        </row>
        <row r="127">
          <cell r="Z127">
            <v>0</v>
          </cell>
          <cell r="AC127">
            <v>15980000</v>
          </cell>
          <cell r="AF127">
            <v>16580000</v>
          </cell>
          <cell r="AL127">
            <v>0</v>
          </cell>
          <cell r="AM127">
            <v>0</v>
          </cell>
        </row>
        <row r="128">
          <cell r="Z128">
            <v>0</v>
          </cell>
          <cell r="AC128">
            <v>0</v>
          </cell>
          <cell r="AF128">
            <v>0</v>
          </cell>
          <cell r="AL128">
            <v>0</v>
          </cell>
          <cell r="AM128">
            <v>0</v>
          </cell>
        </row>
        <row r="129">
          <cell r="Z129">
            <v>0</v>
          </cell>
          <cell r="AC129">
            <v>0</v>
          </cell>
          <cell r="AF129">
            <v>0</v>
          </cell>
          <cell r="AL129">
            <v>0</v>
          </cell>
          <cell r="AM129">
            <v>0</v>
          </cell>
        </row>
        <row r="130">
          <cell r="Z130">
            <v>150000</v>
          </cell>
          <cell r="AC130">
            <v>43725802</v>
          </cell>
          <cell r="AF130">
            <v>35805604</v>
          </cell>
          <cell r="AL130">
            <v>0</v>
          </cell>
          <cell r="AM130">
            <v>0</v>
          </cell>
        </row>
        <row r="131">
          <cell r="Z131">
            <v>0</v>
          </cell>
          <cell r="AC131">
            <v>0</v>
          </cell>
          <cell r="AF131">
            <v>0</v>
          </cell>
          <cell r="AL131">
            <v>0</v>
          </cell>
          <cell r="AM131">
            <v>0</v>
          </cell>
        </row>
        <row r="132">
          <cell r="Z132">
            <v>0</v>
          </cell>
          <cell r="AC132">
            <v>0</v>
          </cell>
          <cell r="AF132">
            <v>0</v>
          </cell>
          <cell r="AL132">
            <v>0</v>
          </cell>
          <cell r="AM132">
            <v>0</v>
          </cell>
        </row>
        <row r="133">
          <cell r="Z133">
            <v>0</v>
          </cell>
          <cell r="AC133">
            <v>0</v>
          </cell>
          <cell r="AF133">
            <v>0</v>
          </cell>
          <cell r="AL133">
            <v>0</v>
          </cell>
          <cell r="AM133">
            <v>0</v>
          </cell>
        </row>
        <row r="134">
          <cell r="Z134">
            <v>0</v>
          </cell>
          <cell r="AC134">
            <v>0</v>
          </cell>
          <cell r="AF134">
            <v>0</v>
          </cell>
          <cell r="AL134">
            <v>0</v>
          </cell>
          <cell r="AM134">
            <v>0</v>
          </cell>
        </row>
        <row r="135">
          <cell r="Z135">
            <v>0</v>
          </cell>
          <cell r="AC135">
            <v>0</v>
          </cell>
          <cell r="AF135">
            <v>0</v>
          </cell>
          <cell r="AL135">
            <v>0</v>
          </cell>
          <cell r="AM135">
            <v>0</v>
          </cell>
        </row>
        <row r="136">
          <cell r="Z136">
            <v>0</v>
          </cell>
          <cell r="AC136">
            <v>0</v>
          </cell>
          <cell r="AF136">
            <v>0</v>
          </cell>
          <cell r="AL136">
            <v>0</v>
          </cell>
          <cell r="AM136">
            <v>0</v>
          </cell>
        </row>
        <row r="137">
          <cell r="Z137">
            <v>0</v>
          </cell>
          <cell r="AC137">
            <v>0</v>
          </cell>
          <cell r="AF137">
            <v>0</v>
          </cell>
          <cell r="AL137">
            <v>0</v>
          </cell>
          <cell r="AM137">
            <v>0</v>
          </cell>
        </row>
        <row r="138">
          <cell r="Z138">
            <v>0</v>
          </cell>
          <cell r="AC138">
            <v>0</v>
          </cell>
          <cell r="AF138">
            <v>0</v>
          </cell>
          <cell r="AL138">
            <v>0</v>
          </cell>
          <cell r="AM138">
            <v>0</v>
          </cell>
        </row>
        <row r="139">
          <cell r="Z139">
            <v>0</v>
          </cell>
          <cell r="AC139">
            <v>0</v>
          </cell>
          <cell r="AF139">
            <v>0</v>
          </cell>
          <cell r="AL139">
            <v>0</v>
          </cell>
          <cell r="AM139">
            <v>0</v>
          </cell>
        </row>
        <row r="142">
          <cell r="Z142">
            <v>0</v>
          </cell>
          <cell r="AC142">
            <v>0</v>
          </cell>
          <cell r="AF142">
            <v>0</v>
          </cell>
          <cell r="AL142">
            <v>0</v>
          </cell>
          <cell r="AM142">
            <v>0</v>
          </cell>
        </row>
        <row r="143">
          <cell r="Z143">
            <v>0</v>
          </cell>
          <cell r="AC143">
            <v>0</v>
          </cell>
          <cell r="AF143">
            <v>0</v>
          </cell>
          <cell r="AL143">
            <v>0</v>
          </cell>
          <cell r="AM143">
            <v>0</v>
          </cell>
        </row>
        <row r="148">
          <cell r="Z148">
            <v>16654820</v>
          </cell>
          <cell r="AC148">
            <v>16654819</v>
          </cell>
          <cell r="AF148">
            <v>18239382</v>
          </cell>
          <cell r="AL148">
            <v>0</v>
          </cell>
          <cell r="AM148">
            <v>0</v>
          </cell>
        </row>
        <row r="150">
          <cell r="Z150">
            <v>0</v>
          </cell>
          <cell r="AC150">
            <v>0</v>
          </cell>
          <cell r="AF150">
            <v>0</v>
          </cell>
          <cell r="AL150">
            <v>0</v>
          </cell>
          <cell r="AM150">
            <v>0</v>
          </cell>
        </row>
        <row r="151">
          <cell r="Z151">
            <v>19361500</v>
          </cell>
          <cell r="AC151">
            <v>19361500</v>
          </cell>
          <cell r="AF151">
            <v>7997942</v>
          </cell>
          <cell r="AL151">
            <v>0</v>
          </cell>
          <cell r="AM151">
            <v>0</v>
          </cell>
        </row>
        <row r="152">
          <cell r="Z152">
            <v>1459732</v>
          </cell>
          <cell r="AC152">
            <v>1459732</v>
          </cell>
          <cell r="AF152">
            <v>7122340</v>
          </cell>
          <cell r="AL152">
            <v>0</v>
          </cell>
          <cell r="AM152">
            <v>0</v>
          </cell>
        </row>
        <row r="153">
          <cell r="Z153">
            <v>0</v>
          </cell>
          <cell r="AC153">
            <v>0</v>
          </cell>
          <cell r="AF153">
            <v>2289569</v>
          </cell>
          <cell r="AL153">
            <v>0</v>
          </cell>
          <cell r="AM153">
            <v>0</v>
          </cell>
        </row>
        <row r="156">
          <cell r="Z156">
            <v>12263698</v>
          </cell>
          <cell r="AC156">
            <v>37205259</v>
          </cell>
          <cell r="AF156">
            <v>16883486</v>
          </cell>
          <cell r="AL156">
            <v>0</v>
          </cell>
          <cell r="AM156">
            <v>0</v>
          </cell>
        </row>
        <row r="157">
          <cell r="AL157">
            <v>0</v>
          </cell>
          <cell r="AM157">
            <v>0</v>
          </cell>
        </row>
        <row r="158">
          <cell r="Z158">
            <v>1023341</v>
          </cell>
          <cell r="AC158">
            <v>1023341</v>
          </cell>
          <cell r="AF158">
            <v>32420480</v>
          </cell>
          <cell r="AL158">
            <v>0</v>
          </cell>
          <cell r="AM158">
            <v>0</v>
          </cell>
        </row>
        <row r="159">
          <cell r="Z159">
            <v>0</v>
          </cell>
          <cell r="AC159">
            <v>0</v>
          </cell>
          <cell r="AF159">
            <v>0</v>
          </cell>
          <cell r="AL159">
            <v>0</v>
          </cell>
          <cell r="AM159">
            <v>0</v>
          </cell>
        </row>
        <row r="160">
          <cell r="Z160">
            <v>0</v>
          </cell>
          <cell r="AC160">
            <v>0</v>
          </cell>
          <cell r="AF160">
            <v>0</v>
          </cell>
          <cell r="AL160">
            <v>0</v>
          </cell>
          <cell r="AM160">
            <v>0</v>
          </cell>
        </row>
        <row r="161">
          <cell r="Z161">
            <v>0</v>
          </cell>
          <cell r="AC161">
            <v>0</v>
          </cell>
          <cell r="AF161">
            <v>0</v>
          </cell>
          <cell r="AL161">
            <v>0</v>
          </cell>
          <cell r="AM161">
            <v>0</v>
          </cell>
        </row>
        <row r="162">
          <cell r="Z162">
            <v>0</v>
          </cell>
          <cell r="AC162">
            <v>0</v>
          </cell>
          <cell r="AF162">
            <v>0</v>
          </cell>
          <cell r="AL162">
            <v>0</v>
          </cell>
          <cell r="AM162">
            <v>0</v>
          </cell>
        </row>
        <row r="163">
          <cell r="Z163">
            <v>0</v>
          </cell>
          <cell r="AC163">
            <v>5597040</v>
          </cell>
          <cell r="AF163">
            <v>5654419</v>
          </cell>
          <cell r="AL163">
            <v>0</v>
          </cell>
          <cell r="AM163">
            <v>0</v>
          </cell>
        </row>
        <row r="164">
          <cell r="Z164">
            <v>10340313</v>
          </cell>
          <cell r="AC164">
            <v>10340313</v>
          </cell>
          <cell r="AL164">
            <v>0</v>
          </cell>
          <cell r="AM164">
            <v>0</v>
          </cell>
        </row>
        <row r="165">
          <cell r="Z165">
            <v>0</v>
          </cell>
          <cell r="AC165">
            <v>0</v>
          </cell>
          <cell r="AF165">
            <v>0</v>
          </cell>
          <cell r="AL165">
            <v>0</v>
          </cell>
          <cell r="AM165">
            <v>0</v>
          </cell>
        </row>
        <row r="166">
          <cell r="Z166">
            <v>3499000</v>
          </cell>
          <cell r="AC166">
            <v>3499000</v>
          </cell>
          <cell r="AF166">
            <v>0</v>
          </cell>
          <cell r="AL166">
            <v>0</v>
          </cell>
          <cell r="AM166">
            <v>0</v>
          </cell>
        </row>
        <row r="167">
          <cell r="Z167">
            <v>0</v>
          </cell>
          <cell r="AC167">
            <v>0</v>
          </cell>
          <cell r="AF167">
            <v>0</v>
          </cell>
          <cell r="AL167">
            <v>0</v>
          </cell>
          <cell r="AM167">
            <v>0</v>
          </cell>
        </row>
        <row r="168">
          <cell r="Z168">
            <v>0</v>
          </cell>
          <cell r="AC168">
            <v>0</v>
          </cell>
          <cell r="AF168">
            <v>15123646</v>
          </cell>
          <cell r="AL168">
            <v>0</v>
          </cell>
          <cell r="AM168">
            <v>0</v>
          </cell>
        </row>
        <row r="173">
          <cell r="Z173">
            <v>0</v>
          </cell>
          <cell r="AC173">
            <v>0</v>
          </cell>
          <cell r="AF173">
            <v>0</v>
          </cell>
          <cell r="AL173">
            <v>0</v>
          </cell>
          <cell r="AM173">
            <v>0</v>
          </cell>
        </row>
        <row r="174">
          <cell r="Z174">
            <v>0</v>
          </cell>
          <cell r="AC174">
            <v>0</v>
          </cell>
          <cell r="AF174">
            <v>0</v>
          </cell>
          <cell r="AL174">
            <v>0</v>
          </cell>
          <cell r="AM174">
            <v>0</v>
          </cell>
        </row>
        <row r="177">
          <cell r="Z177">
            <v>8561741</v>
          </cell>
          <cell r="AC177">
            <v>8561741</v>
          </cell>
          <cell r="AF177">
            <v>8735470</v>
          </cell>
          <cell r="AL177">
            <v>0</v>
          </cell>
          <cell r="AM177">
            <v>0</v>
          </cell>
        </row>
        <row r="178">
          <cell r="Z178">
            <v>0</v>
          </cell>
          <cell r="AC178">
            <v>0</v>
          </cell>
          <cell r="AF178">
            <v>0</v>
          </cell>
          <cell r="AL178">
            <v>0</v>
          </cell>
          <cell r="AM178">
            <v>0</v>
          </cell>
        </row>
        <row r="179">
          <cell r="Z179">
            <v>173729</v>
          </cell>
          <cell r="AC179">
            <v>173729</v>
          </cell>
          <cell r="AF179">
            <v>173729</v>
          </cell>
          <cell r="AL179">
            <v>0</v>
          </cell>
          <cell r="AM179">
            <v>0</v>
          </cell>
        </row>
        <row r="180">
          <cell r="Z180">
            <v>0</v>
          </cell>
          <cell r="AC180">
            <v>0</v>
          </cell>
          <cell r="AF180">
            <v>0</v>
          </cell>
          <cell r="AL180">
            <v>0</v>
          </cell>
          <cell r="AM180">
            <v>0</v>
          </cell>
        </row>
        <row r="181">
          <cell r="Z181">
            <v>0</v>
          </cell>
          <cell r="AC181">
            <v>0</v>
          </cell>
          <cell r="AF181">
            <v>0</v>
          </cell>
          <cell r="AL181">
            <v>0</v>
          </cell>
          <cell r="AM181">
            <v>0</v>
          </cell>
        </row>
        <row r="182">
          <cell r="Z182">
            <v>0</v>
          </cell>
          <cell r="AC182">
            <v>0</v>
          </cell>
          <cell r="AF182">
            <v>0</v>
          </cell>
          <cell r="AL182">
            <v>0</v>
          </cell>
          <cell r="AM182">
            <v>0</v>
          </cell>
        </row>
        <row r="183">
          <cell r="Z183">
            <v>0</v>
          </cell>
          <cell r="AC183">
            <v>0</v>
          </cell>
          <cell r="AF183">
            <v>0</v>
          </cell>
          <cell r="AL183">
            <v>0</v>
          </cell>
          <cell r="AM183">
            <v>0</v>
          </cell>
        </row>
        <row r="186">
          <cell r="Z186">
            <v>0</v>
          </cell>
          <cell r="AC186">
            <v>0</v>
          </cell>
          <cell r="AF186">
            <v>0</v>
          </cell>
          <cell r="AL186">
            <v>0</v>
          </cell>
          <cell r="AM186">
            <v>0</v>
          </cell>
        </row>
        <row r="187">
          <cell r="AL187">
            <v>0</v>
          </cell>
          <cell r="AM187">
            <v>0</v>
          </cell>
        </row>
        <row r="188">
          <cell r="Z188">
            <v>0</v>
          </cell>
          <cell r="AC188">
            <v>0</v>
          </cell>
          <cell r="AF188">
            <v>0</v>
          </cell>
          <cell r="AL188">
            <v>0</v>
          </cell>
          <cell r="AM188">
            <v>0</v>
          </cell>
        </row>
        <row r="189">
          <cell r="Z189">
            <v>0</v>
          </cell>
          <cell r="AC189">
            <v>0</v>
          </cell>
          <cell r="AF189">
            <v>0</v>
          </cell>
          <cell r="AL189">
            <v>0</v>
          </cell>
          <cell r="AM189">
            <v>0</v>
          </cell>
        </row>
        <row r="190">
          <cell r="Z190">
            <v>0</v>
          </cell>
          <cell r="AC190">
            <v>0</v>
          </cell>
          <cell r="AF190">
            <v>0</v>
          </cell>
          <cell r="AL190">
            <v>0</v>
          </cell>
          <cell r="AM190">
            <v>0</v>
          </cell>
        </row>
        <row r="191">
          <cell r="Z191">
            <v>0</v>
          </cell>
          <cell r="AC191">
            <v>0</v>
          </cell>
          <cell r="AF191">
            <v>3312464</v>
          </cell>
          <cell r="AL191">
            <v>0</v>
          </cell>
          <cell r="AM191">
            <v>0</v>
          </cell>
        </row>
        <row r="198">
          <cell r="Z198">
            <v>137417537</v>
          </cell>
          <cell r="AC198">
            <v>164319194</v>
          </cell>
          <cell r="AF198">
            <v>7371076</v>
          </cell>
          <cell r="AL198">
            <v>0</v>
          </cell>
          <cell r="AM198">
            <v>0</v>
          </cell>
        </row>
        <row r="199">
          <cell r="Z199">
            <v>398252906</v>
          </cell>
          <cell r="AC199">
            <v>397048398</v>
          </cell>
          <cell r="AF199">
            <v>78151087</v>
          </cell>
          <cell r="AL199">
            <v>0</v>
          </cell>
          <cell r="AM199">
            <v>14106789</v>
          </cell>
        </row>
        <row r="200">
          <cell r="Z200">
            <v>100896082</v>
          </cell>
          <cell r="AC200">
            <v>104588482</v>
          </cell>
          <cell r="AF200">
            <v>12127273</v>
          </cell>
          <cell r="AL200">
            <v>0</v>
          </cell>
          <cell r="AM200">
            <v>0</v>
          </cell>
        </row>
        <row r="201">
          <cell r="Z201">
            <v>0</v>
          </cell>
          <cell r="AC201">
            <v>0</v>
          </cell>
          <cell r="AF201">
            <v>0</v>
          </cell>
          <cell r="AL201">
            <v>0</v>
          </cell>
          <cell r="AM201">
            <v>0</v>
          </cell>
        </row>
        <row r="202">
          <cell r="Z202">
            <v>0</v>
          </cell>
          <cell r="AC202">
            <v>0</v>
          </cell>
          <cell r="AF202">
            <v>0</v>
          </cell>
          <cell r="AL202">
            <v>0</v>
          </cell>
          <cell r="AM202">
            <v>0</v>
          </cell>
        </row>
        <row r="203">
          <cell r="Z203">
            <v>0</v>
          </cell>
          <cell r="AC203">
            <v>0</v>
          </cell>
          <cell r="AF203">
            <v>0</v>
          </cell>
          <cell r="AL203">
            <v>0</v>
          </cell>
          <cell r="AM203">
            <v>0</v>
          </cell>
        </row>
        <row r="204">
          <cell r="Z204">
            <v>0</v>
          </cell>
          <cell r="AC204">
            <v>0</v>
          </cell>
          <cell r="AF204">
            <v>0</v>
          </cell>
          <cell r="AL204">
            <v>0</v>
          </cell>
          <cell r="AM204">
            <v>0</v>
          </cell>
        </row>
        <row r="206">
          <cell r="Z206">
            <v>600000</v>
          </cell>
          <cell r="AC206">
            <v>51505746</v>
          </cell>
          <cell r="AF206">
            <v>0</v>
          </cell>
          <cell r="AL206">
            <v>0</v>
          </cell>
          <cell r="AM206">
            <v>0</v>
          </cell>
        </row>
        <row r="207">
          <cell r="Z207">
            <v>0</v>
          </cell>
          <cell r="AC207">
            <v>0</v>
          </cell>
          <cell r="AF207">
            <v>434319627</v>
          </cell>
          <cell r="AL207">
            <v>0</v>
          </cell>
          <cell r="AM207">
            <v>0</v>
          </cell>
        </row>
        <row r="212">
          <cell r="Z212">
            <v>0</v>
          </cell>
          <cell r="AC212">
            <v>0</v>
          </cell>
          <cell r="AF212">
            <v>0</v>
          </cell>
          <cell r="AL212">
            <v>0</v>
          </cell>
          <cell r="AM212">
            <v>0</v>
          </cell>
        </row>
        <row r="213">
          <cell r="Z213">
            <v>0</v>
          </cell>
          <cell r="AC213">
            <v>0</v>
          </cell>
          <cell r="AF213">
            <v>0</v>
          </cell>
          <cell r="AL213">
            <v>0</v>
          </cell>
          <cell r="AM213">
            <v>0</v>
          </cell>
        </row>
        <row r="214">
          <cell r="Z214">
            <v>0</v>
          </cell>
          <cell r="AC214">
            <v>0</v>
          </cell>
          <cell r="AF214">
            <v>0</v>
          </cell>
          <cell r="AL214">
            <v>0</v>
          </cell>
          <cell r="AM214">
            <v>0</v>
          </cell>
        </row>
        <row r="215">
          <cell r="Z215">
            <v>0</v>
          </cell>
          <cell r="AC215">
            <v>0</v>
          </cell>
          <cell r="AF215">
            <v>0</v>
          </cell>
          <cell r="AL215">
            <v>0</v>
          </cell>
          <cell r="AM215">
            <v>0</v>
          </cell>
        </row>
        <row r="216">
          <cell r="Z216">
            <v>0</v>
          </cell>
          <cell r="AC216">
            <v>0</v>
          </cell>
          <cell r="AF216">
            <v>0</v>
          </cell>
          <cell r="AL216">
            <v>0</v>
          </cell>
          <cell r="AM216">
            <v>0</v>
          </cell>
        </row>
        <row r="217">
          <cell r="Z217">
            <v>0</v>
          </cell>
          <cell r="AC217">
            <v>0</v>
          </cell>
          <cell r="AF217">
            <v>0</v>
          </cell>
          <cell r="AL217">
            <v>0</v>
          </cell>
          <cell r="AM217">
            <v>0</v>
          </cell>
        </row>
        <row r="218">
          <cell r="Z218">
            <v>0</v>
          </cell>
          <cell r="AC218">
            <v>0</v>
          </cell>
          <cell r="AF218">
            <v>0</v>
          </cell>
          <cell r="AL218">
            <v>0</v>
          </cell>
          <cell r="AM218">
            <v>0</v>
          </cell>
        </row>
        <row r="223">
          <cell r="Z223">
            <v>0</v>
          </cell>
          <cell r="AC223">
            <v>0</v>
          </cell>
          <cell r="AF223">
            <v>0</v>
          </cell>
          <cell r="AL223">
            <v>0</v>
          </cell>
          <cell r="AM223">
            <v>0</v>
          </cell>
        </row>
        <row r="224">
          <cell r="Z224">
            <v>0</v>
          </cell>
          <cell r="AC224">
            <v>0</v>
          </cell>
          <cell r="AF224">
            <v>0</v>
          </cell>
          <cell r="AL224">
            <v>0</v>
          </cell>
          <cell r="AM224">
            <v>0</v>
          </cell>
        </row>
        <row r="225">
          <cell r="Z225">
            <v>0</v>
          </cell>
          <cell r="AC225">
            <v>0</v>
          </cell>
          <cell r="AF225">
            <v>0</v>
          </cell>
          <cell r="AL225">
            <v>0</v>
          </cell>
          <cell r="AM225">
            <v>0</v>
          </cell>
        </row>
        <row r="228">
          <cell r="Z228">
            <v>0</v>
          </cell>
          <cell r="AC228">
            <v>0</v>
          </cell>
          <cell r="AF228">
            <v>0</v>
          </cell>
          <cell r="AL228">
            <v>0</v>
          </cell>
          <cell r="AM228">
            <v>0</v>
          </cell>
        </row>
        <row r="229">
          <cell r="Z229">
            <v>0</v>
          </cell>
          <cell r="AC229">
            <v>0</v>
          </cell>
          <cell r="AF229">
            <v>0</v>
          </cell>
          <cell r="AL229">
            <v>0</v>
          </cell>
          <cell r="AM229">
            <v>0</v>
          </cell>
        </row>
        <row r="230">
          <cell r="Z230">
            <v>0</v>
          </cell>
          <cell r="AC230">
            <v>0</v>
          </cell>
          <cell r="AF230">
            <v>0</v>
          </cell>
          <cell r="AL230">
            <v>0</v>
          </cell>
          <cell r="AM230">
            <v>0</v>
          </cell>
        </row>
        <row r="236">
          <cell r="Z236">
            <v>0</v>
          </cell>
          <cell r="AC236">
            <v>0</v>
          </cell>
          <cell r="AF236">
            <v>16485526</v>
          </cell>
          <cell r="AL236">
            <v>0</v>
          </cell>
          <cell r="AM236">
            <v>0</v>
          </cell>
        </row>
        <row r="237">
          <cell r="Z237">
            <v>0</v>
          </cell>
          <cell r="AC237">
            <v>0</v>
          </cell>
          <cell r="AF237">
            <v>0</v>
          </cell>
          <cell r="AL237">
            <v>0</v>
          </cell>
          <cell r="AM237">
            <v>0</v>
          </cell>
        </row>
        <row r="238">
          <cell r="Z238">
            <v>0</v>
          </cell>
          <cell r="AC238">
            <v>0</v>
          </cell>
          <cell r="AF238">
            <v>0</v>
          </cell>
          <cell r="AL238">
            <v>0</v>
          </cell>
          <cell r="AM238">
            <v>0</v>
          </cell>
        </row>
        <row r="239">
          <cell r="Z239">
            <v>0</v>
          </cell>
          <cell r="AC239">
            <v>0</v>
          </cell>
          <cell r="AF239">
            <v>0</v>
          </cell>
          <cell r="AL239">
            <v>0</v>
          </cell>
          <cell r="AM239">
            <v>0</v>
          </cell>
        </row>
        <row r="240">
          <cell r="Z240">
            <v>0</v>
          </cell>
          <cell r="AC240">
            <v>0</v>
          </cell>
          <cell r="AF240">
            <v>0</v>
          </cell>
          <cell r="AL240">
            <v>0</v>
          </cell>
          <cell r="AM240">
            <v>0</v>
          </cell>
        </row>
        <row r="241">
          <cell r="Z241">
            <v>0</v>
          </cell>
          <cell r="AC241">
            <v>0</v>
          </cell>
          <cell r="AF241">
            <v>29861899</v>
          </cell>
          <cell r="AL241">
            <v>0</v>
          </cell>
          <cell r="AM241">
            <v>0</v>
          </cell>
        </row>
        <row r="244">
          <cell r="AL244">
            <v>0</v>
          </cell>
          <cell r="AM244">
            <v>0</v>
          </cell>
        </row>
        <row r="245">
          <cell r="Z245">
            <v>2665600</v>
          </cell>
          <cell r="AC245">
            <v>27952789</v>
          </cell>
          <cell r="AF245">
            <v>25282372</v>
          </cell>
          <cell r="AL245">
            <v>0</v>
          </cell>
          <cell r="AM245">
            <v>0</v>
          </cell>
        </row>
        <row r="246">
          <cell r="Z246">
            <v>0</v>
          </cell>
          <cell r="AC246">
            <v>0</v>
          </cell>
          <cell r="AF246">
            <v>0</v>
          </cell>
          <cell r="AL246">
            <v>0</v>
          </cell>
          <cell r="AM246">
            <v>0</v>
          </cell>
        </row>
        <row r="247">
          <cell r="Z247">
            <v>0</v>
          </cell>
          <cell r="AC247">
            <v>0</v>
          </cell>
          <cell r="AF247">
            <v>0</v>
          </cell>
          <cell r="AL247">
            <v>0</v>
          </cell>
          <cell r="AM247">
            <v>0</v>
          </cell>
        </row>
        <row r="248">
          <cell r="Z248">
            <v>0</v>
          </cell>
          <cell r="AC248">
            <v>0</v>
          </cell>
          <cell r="AF248">
            <v>0</v>
          </cell>
          <cell r="AL248">
            <v>0</v>
          </cell>
          <cell r="AM248">
            <v>0</v>
          </cell>
        </row>
        <row r="249">
          <cell r="Z249">
            <v>0</v>
          </cell>
          <cell r="AC249">
            <v>0</v>
          </cell>
          <cell r="AF249">
            <v>0</v>
          </cell>
          <cell r="AL249">
            <v>0</v>
          </cell>
          <cell r="AM249">
            <v>0</v>
          </cell>
        </row>
        <row r="250">
          <cell r="Z250">
            <v>0</v>
          </cell>
          <cell r="AC250">
            <v>0</v>
          </cell>
          <cell r="AF250">
            <v>0</v>
          </cell>
          <cell r="AL250">
            <v>0</v>
          </cell>
          <cell r="AM250">
            <v>0</v>
          </cell>
        </row>
        <row r="251">
          <cell r="Z251">
            <v>0</v>
          </cell>
          <cell r="AC251">
            <v>0</v>
          </cell>
          <cell r="AF251">
            <v>0</v>
          </cell>
          <cell r="AL251">
            <v>0</v>
          </cell>
          <cell r="AM251">
            <v>0</v>
          </cell>
        </row>
        <row r="252">
          <cell r="Z252">
            <v>0</v>
          </cell>
          <cell r="AC252">
            <v>0</v>
          </cell>
          <cell r="AF252">
            <v>0</v>
          </cell>
          <cell r="AL252">
            <v>0</v>
          </cell>
          <cell r="AM252">
            <v>0</v>
          </cell>
        </row>
        <row r="253">
          <cell r="Z253">
            <v>0</v>
          </cell>
          <cell r="AC253">
            <v>0</v>
          </cell>
          <cell r="AF253">
            <v>0</v>
          </cell>
          <cell r="AL253">
            <v>0</v>
          </cell>
          <cell r="AM253">
            <v>0</v>
          </cell>
        </row>
        <row r="254">
          <cell r="Z254">
            <v>0</v>
          </cell>
          <cell r="AC254">
            <v>0</v>
          </cell>
          <cell r="AF254">
            <v>0</v>
          </cell>
          <cell r="AL254">
            <v>0</v>
          </cell>
          <cell r="AM254">
            <v>0</v>
          </cell>
        </row>
        <row r="255">
          <cell r="Z255">
            <v>0</v>
          </cell>
          <cell r="AC255">
            <v>0</v>
          </cell>
          <cell r="AF255">
            <v>0</v>
          </cell>
          <cell r="AL255">
            <v>0</v>
          </cell>
          <cell r="AM255">
            <v>0</v>
          </cell>
        </row>
        <row r="256">
          <cell r="Z256">
            <v>0</v>
          </cell>
          <cell r="AC256">
            <v>0</v>
          </cell>
          <cell r="AF256">
            <v>5720824</v>
          </cell>
          <cell r="AL256">
            <v>0</v>
          </cell>
          <cell r="AM256">
            <v>0</v>
          </cell>
        </row>
      </sheetData>
      <sheetData sheetId="5">
        <row r="7">
          <cell r="BQ7">
            <v>1627785142</v>
          </cell>
        </row>
        <row r="10">
          <cell r="BQ10">
            <v>114854397</v>
          </cell>
        </row>
        <row r="11">
          <cell r="BQ11">
            <v>1613842</v>
          </cell>
        </row>
        <row r="12">
          <cell r="P12">
            <v>0</v>
          </cell>
          <cell r="Q12">
            <v>0</v>
          </cell>
          <cell r="BQ12">
            <v>9147010</v>
          </cell>
        </row>
        <row r="13">
          <cell r="P13">
            <v>0</v>
          </cell>
          <cell r="Q13">
            <v>0</v>
          </cell>
          <cell r="BQ13">
            <v>24415009</v>
          </cell>
        </row>
        <row r="14">
          <cell r="P14">
            <v>0</v>
          </cell>
          <cell r="Q14">
            <v>0</v>
          </cell>
          <cell r="BQ14">
            <v>1140350723</v>
          </cell>
        </row>
        <row r="15">
          <cell r="P15">
            <v>0</v>
          </cell>
          <cell r="Q15">
            <v>0</v>
          </cell>
        </row>
        <row r="16">
          <cell r="BQ16">
            <v>104448905</v>
          </cell>
        </row>
        <row r="17">
          <cell r="Z17">
            <v>50033182</v>
          </cell>
          <cell r="AC17">
            <v>50033182</v>
          </cell>
          <cell r="AF17">
            <v>48870602</v>
          </cell>
          <cell r="AL17">
            <v>0</v>
          </cell>
          <cell r="AM17">
            <v>0</v>
          </cell>
          <cell r="BQ17">
            <v>117616453</v>
          </cell>
        </row>
        <row r="18">
          <cell r="Z18">
            <v>0</v>
          </cell>
          <cell r="AC18">
            <v>0</v>
          </cell>
          <cell r="AF18">
            <v>0</v>
          </cell>
          <cell r="AL18">
            <v>0</v>
          </cell>
          <cell r="AM18">
            <v>0</v>
          </cell>
          <cell r="BQ18">
            <v>89253213</v>
          </cell>
        </row>
        <row r="19">
          <cell r="Z19">
            <v>0</v>
          </cell>
          <cell r="AC19">
            <v>0</v>
          </cell>
          <cell r="AF19">
            <v>0</v>
          </cell>
          <cell r="AL19">
            <v>0</v>
          </cell>
          <cell r="AM19">
            <v>0</v>
          </cell>
          <cell r="BQ19">
            <v>17523849</v>
          </cell>
        </row>
        <row r="20">
          <cell r="BQ20">
            <v>0</v>
          </cell>
        </row>
        <row r="21">
          <cell r="Z21">
            <v>0</v>
          </cell>
          <cell r="AC21">
            <v>0</v>
          </cell>
          <cell r="AF21">
            <v>0</v>
          </cell>
          <cell r="AL21">
            <v>0</v>
          </cell>
          <cell r="AM21">
            <v>0</v>
          </cell>
          <cell r="BQ21">
            <v>0</v>
          </cell>
        </row>
        <row r="22">
          <cell r="Z22">
            <v>0</v>
          </cell>
          <cell r="AC22">
            <v>0</v>
          </cell>
          <cell r="AF22">
            <v>858909</v>
          </cell>
          <cell r="AL22">
            <v>0</v>
          </cell>
          <cell r="AM22">
            <v>0</v>
          </cell>
        </row>
        <row r="23">
          <cell r="H23">
            <v>385302406</v>
          </cell>
          <cell r="K23">
            <v>113548380</v>
          </cell>
          <cell r="P23">
            <v>0</v>
          </cell>
          <cell r="Q23">
            <v>0</v>
          </cell>
          <cell r="Z23">
            <v>0</v>
          </cell>
          <cell r="AC23">
            <v>0</v>
          </cell>
          <cell r="AF23">
            <v>770412</v>
          </cell>
          <cell r="AL23">
            <v>0</v>
          </cell>
          <cell r="AM23">
            <v>0</v>
          </cell>
          <cell r="BQ23">
            <v>8561741</v>
          </cell>
        </row>
        <row r="24">
          <cell r="H24">
            <v>149388139</v>
          </cell>
          <cell r="K24">
            <v>149388139</v>
          </cell>
          <cell r="P24">
            <v>0</v>
          </cell>
          <cell r="Q24">
            <v>0</v>
          </cell>
          <cell r="Z24">
            <v>0</v>
          </cell>
          <cell r="AC24">
            <v>0</v>
          </cell>
          <cell r="AF24">
            <v>0</v>
          </cell>
          <cell r="AL24">
            <v>0</v>
          </cell>
          <cell r="AM24">
            <v>0</v>
          </cell>
          <cell r="BQ24">
            <v>0</v>
          </cell>
        </row>
        <row r="25">
          <cell r="Z25">
            <v>0</v>
          </cell>
          <cell r="AC25">
            <v>0</v>
          </cell>
          <cell r="AF25">
            <v>0</v>
          </cell>
          <cell r="AL25">
            <v>0</v>
          </cell>
          <cell r="AM25">
            <v>0</v>
          </cell>
        </row>
        <row r="26">
          <cell r="H26">
            <v>1245431567</v>
          </cell>
          <cell r="K26">
            <v>1285784310</v>
          </cell>
          <cell r="P26">
            <v>0</v>
          </cell>
          <cell r="Q26">
            <v>0</v>
          </cell>
          <cell r="Z26">
            <v>719984</v>
          </cell>
          <cell r="AC26">
            <v>719984</v>
          </cell>
          <cell r="AF26">
            <v>641129</v>
          </cell>
          <cell r="AL26">
            <v>0</v>
          </cell>
          <cell r="AM26">
            <v>0</v>
          </cell>
          <cell r="BQ26">
            <v>29859500</v>
          </cell>
        </row>
        <row r="27">
          <cell r="H27">
            <v>432653239</v>
          </cell>
          <cell r="K27">
            <v>432653239</v>
          </cell>
          <cell r="P27">
            <v>0</v>
          </cell>
          <cell r="Q27">
            <v>0</v>
          </cell>
          <cell r="Z27">
            <v>462686</v>
          </cell>
          <cell r="AC27">
            <v>462686</v>
          </cell>
          <cell r="AF27">
            <v>412011</v>
          </cell>
          <cell r="AL27">
            <v>0</v>
          </cell>
          <cell r="AM27">
            <v>0</v>
          </cell>
          <cell r="BQ27">
            <v>0</v>
          </cell>
        </row>
        <row r="28">
          <cell r="Z28">
            <v>0</v>
          </cell>
          <cell r="AC28">
            <v>0</v>
          </cell>
          <cell r="AF28">
            <v>0</v>
          </cell>
          <cell r="AL28">
            <v>0</v>
          </cell>
          <cell r="AM28">
            <v>0</v>
          </cell>
          <cell r="BQ28">
            <v>379520428</v>
          </cell>
        </row>
        <row r="29">
          <cell r="Z29">
            <v>0</v>
          </cell>
          <cell r="AC29">
            <v>0</v>
          </cell>
          <cell r="AF29">
            <v>102722</v>
          </cell>
          <cell r="AL29">
            <v>0</v>
          </cell>
          <cell r="AM29">
            <v>0</v>
          </cell>
          <cell r="BQ29">
            <v>25376239</v>
          </cell>
        </row>
        <row r="30">
          <cell r="H30">
            <v>267203</v>
          </cell>
          <cell r="K30">
            <v>267203</v>
          </cell>
          <cell r="P30">
            <v>0</v>
          </cell>
          <cell r="Q30">
            <v>0</v>
          </cell>
          <cell r="Z30">
            <v>0</v>
          </cell>
          <cell r="AC30">
            <v>0</v>
          </cell>
          <cell r="AF30">
            <v>0</v>
          </cell>
          <cell r="AL30">
            <v>0</v>
          </cell>
          <cell r="AM30">
            <v>0</v>
          </cell>
          <cell r="BQ30">
            <v>0</v>
          </cell>
        </row>
        <row r="31">
          <cell r="H31">
            <v>0</v>
          </cell>
          <cell r="K31">
            <v>0</v>
          </cell>
          <cell r="P31">
            <v>0</v>
          </cell>
          <cell r="Q31">
            <v>0</v>
          </cell>
          <cell r="Z31">
            <v>0</v>
          </cell>
          <cell r="AC31">
            <v>0</v>
          </cell>
          <cell r="AF31">
            <v>0</v>
          </cell>
          <cell r="AL31">
            <v>0</v>
          </cell>
          <cell r="AM31">
            <v>0</v>
          </cell>
          <cell r="BQ31">
            <v>602804984</v>
          </cell>
        </row>
        <row r="32">
          <cell r="Z32">
            <v>0</v>
          </cell>
          <cell r="AC32">
            <v>0</v>
          </cell>
          <cell r="AF32">
            <v>0</v>
          </cell>
          <cell r="AL32">
            <v>0</v>
          </cell>
          <cell r="AM32">
            <v>0</v>
          </cell>
          <cell r="BQ32">
            <v>2665346293</v>
          </cell>
        </row>
        <row r="33">
          <cell r="H33">
            <v>49470837</v>
          </cell>
          <cell r="K33">
            <v>0</v>
          </cell>
          <cell r="P33">
            <v>0</v>
          </cell>
          <cell r="Q33">
            <v>0</v>
          </cell>
          <cell r="Z33">
            <v>0</v>
          </cell>
          <cell r="AC33">
            <v>0</v>
          </cell>
          <cell r="AF33">
            <v>0</v>
          </cell>
          <cell r="AL33">
            <v>0</v>
          </cell>
          <cell r="AM33">
            <v>0</v>
          </cell>
        </row>
        <row r="34">
          <cell r="H34">
            <v>0</v>
          </cell>
          <cell r="K34">
            <v>0</v>
          </cell>
          <cell r="P34">
            <v>0</v>
          </cell>
          <cell r="Q34">
            <v>0</v>
          </cell>
        </row>
        <row r="36">
          <cell r="H36">
            <v>0</v>
          </cell>
          <cell r="K36">
            <v>0</v>
          </cell>
          <cell r="P36">
            <v>0</v>
          </cell>
          <cell r="Q36">
            <v>0</v>
          </cell>
          <cell r="Z36">
            <v>0</v>
          </cell>
          <cell r="AC36">
            <v>117417751</v>
          </cell>
          <cell r="AF36">
            <v>120552202</v>
          </cell>
          <cell r="AL36">
            <v>0</v>
          </cell>
          <cell r="AM36">
            <v>119363867</v>
          </cell>
        </row>
        <row r="37">
          <cell r="H37">
            <v>0</v>
          </cell>
          <cell r="K37">
            <v>0</v>
          </cell>
          <cell r="P37">
            <v>0</v>
          </cell>
          <cell r="Q37">
            <v>0</v>
          </cell>
          <cell r="Z37">
            <v>0</v>
          </cell>
          <cell r="AC37">
            <v>0</v>
          </cell>
          <cell r="AF37">
            <v>0</v>
          </cell>
          <cell r="AL37">
            <v>0</v>
          </cell>
          <cell r="AM37">
            <v>0</v>
          </cell>
        </row>
        <row r="38">
          <cell r="H38">
            <v>0</v>
          </cell>
          <cell r="K38">
            <v>0</v>
          </cell>
          <cell r="P38">
            <v>0</v>
          </cell>
          <cell r="Q38">
            <v>0</v>
          </cell>
          <cell r="Z38">
            <v>0</v>
          </cell>
          <cell r="AC38">
            <v>0</v>
          </cell>
          <cell r="AF38">
            <v>0</v>
          </cell>
          <cell r="AL38">
            <v>0</v>
          </cell>
          <cell r="AM38">
            <v>0</v>
          </cell>
        </row>
        <row r="39">
          <cell r="H39">
            <v>0</v>
          </cell>
          <cell r="K39">
            <v>0</v>
          </cell>
          <cell r="P39">
            <v>0</v>
          </cell>
          <cell r="Q39">
            <v>0</v>
          </cell>
          <cell r="AC39">
            <v>29705084</v>
          </cell>
          <cell r="AF39">
            <v>26688417</v>
          </cell>
          <cell r="AL39">
            <v>0</v>
          </cell>
          <cell r="AM39">
            <v>0</v>
          </cell>
        </row>
        <row r="40">
          <cell r="H40">
            <v>0</v>
          </cell>
          <cell r="K40">
            <v>0</v>
          </cell>
          <cell r="P40">
            <v>0</v>
          </cell>
          <cell r="Q40">
            <v>0</v>
          </cell>
          <cell r="Z40">
            <v>0</v>
          </cell>
          <cell r="AC40">
            <v>0</v>
          </cell>
          <cell r="AF40">
            <v>0</v>
          </cell>
          <cell r="AL40">
            <v>0</v>
          </cell>
          <cell r="AM40">
            <v>0</v>
          </cell>
        </row>
        <row r="41">
          <cell r="H41">
            <v>0</v>
          </cell>
          <cell r="K41">
            <v>0</v>
          </cell>
          <cell r="P41">
            <v>0</v>
          </cell>
          <cell r="Q41">
            <v>0</v>
          </cell>
          <cell r="Z41">
            <v>0</v>
          </cell>
          <cell r="AC41">
            <v>0</v>
          </cell>
          <cell r="AF41">
            <v>0</v>
          </cell>
          <cell r="AL41">
            <v>0</v>
          </cell>
          <cell r="AM41">
            <v>0</v>
          </cell>
        </row>
        <row r="43">
          <cell r="H43">
            <v>0</v>
          </cell>
          <cell r="K43">
            <v>32922500</v>
          </cell>
          <cell r="P43">
            <v>0</v>
          </cell>
          <cell r="Q43">
            <v>0</v>
          </cell>
        </row>
        <row r="44">
          <cell r="H44">
            <v>0</v>
          </cell>
          <cell r="K44">
            <v>0</v>
          </cell>
          <cell r="P44">
            <v>0</v>
          </cell>
          <cell r="Q44">
            <v>0</v>
          </cell>
        </row>
        <row r="45">
          <cell r="Z45">
            <v>4131473</v>
          </cell>
          <cell r="AC45">
            <v>4131473</v>
          </cell>
          <cell r="AF45">
            <v>4032654</v>
          </cell>
          <cell r="AL45">
            <v>0</v>
          </cell>
          <cell r="AM45">
            <v>0</v>
          </cell>
        </row>
        <row r="46">
          <cell r="H46">
            <v>0</v>
          </cell>
          <cell r="K46">
            <v>0</v>
          </cell>
          <cell r="P46">
            <v>0</v>
          </cell>
          <cell r="Q46">
            <v>0</v>
          </cell>
          <cell r="Z46">
            <v>0</v>
          </cell>
          <cell r="AC46">
            <v>0</v>
          </cell>
          <cell r="AF46">
            <v>0</v>
          </cell>
          <cell r="AL46">
            <v>0</v>
          </cell>
          <cell r="AM46">
            <v>0</v>
          </cell>
        </row>
        <row r="47">
          <cell r="H47">
            <v>0</v>
          </cell>
          <cell r="K47">
            <v>0</v>
          </cell>
          <cell r="P47">
            <v>0</v>
          </cell>
          <cell r="Q47">
            <v>0</v>
          </cell>
          <cell r="Z47">
            <v>0</v>
          </cell>
          <cell r="AC47">
            <v>0</v>
          </cell>
          <cell r="AF47">
            <v>0</v>
          </cell>
          <cell r="AL47">
            <v>0</v>
          </cell>
          <cell r="AM47">
            <v>0</v>
          </cell>
        </row>
        <row r="48">
          <cell r="Z48">
            <v>276598</v>
          </cell>
          <cell r="AC48">
            <v>276598</v>
          </cell>
          <cell r="AF48">
            <v>276598</v>
          </cell>
          <cell r="AL48">
            <v>0</v>
          </cell>
          <cell r="AM48">
            <v>0</v>
          </cell>
        </row>
        <row r="49">
          <cell r="H49">
            <v>0</v>
          </cell>
          <cell r="K49">
            <v>0</v>
          </cell>
          <cell r="P49">
            <v>0</v>
          </cell>
          <cell r="Q49">
            <v>0</v>
          </cell>
        </row>
        <row r="50">
          <cell r="H50">
            <v>0</v>
          </cell>
          <cell r="K50">
            <v>0</v>
          </cell>
          <cell r="P50">
            <v>0</v>
          </cell>
          <cell r="Q50">
            <v>0</v>
          </cell>
          <cell r="Z50">
            <v>0</v>
          </cell>
          <cell r="AC50">
            <v>0</v>
          </cell>
          <cell r="AF50">
            <v>0</v>
          </cell>
          <cell r="AL50">
            <v>0</v>
          </cell>
          <cell r="AM50">
            <v>0</v>
          </cell>
        </row>
        <row r="51">
          <cell r="Z51">
            <v>449824</v>
          </cell>
          <cell r="AC51">
            <v>449824</v>
          </cell>
          <cell r="AF51">
            <v>449824</v>
          </cell>
          <cell r="AL51">
            <v>0</v>
          </cell>
          <cell r="AM51">
            <v>0</v>
          </cell>
        </row>
        <row r="52">
          <cell r="H52">
            <v>0</v>
          </cell>
          <cell r="K52">
            <v>0</v>
          </cell>
          <cell r="P52">
            <v>0</v>
          </cell>
          <cell r="Q52">
            <v>0</v>
          </cell>
          <cell r="Z52">
            <v>0</v>
          </cell>
          <cell r="AC52">
            <v>0</v>
          </cell>
          <cell r="AF52">
            <v>0</v>
          </cell>
          <cell r="AL52">
            <v>0</v>
          </cell>
          <cell r="AM52">
            <v>0</v>
          </cell>
        </row>
        <row r="53">
          <cell r="H53">
            <v>0</v>
          </cell>
          <cell r="K53">
            <v>0</v>
          </cell>
          <cell r="P53">
            <v>0</v>
          </cell>
          <cell r="Q53">
            <v>0</v>
          </cell>
          <cell r="Z53">
            <v>0</v>
          </cell>
          <cell r="AC53">
            <v>0</v>
          </cell>
          <cell r="AF53">
            <v>0</v>
          </cell>
          <cell r="AL53">
            <v>0</v>
          </cell>
          <cell r="AM53">
            <v>0</v>
          </cell>
        </row>
        <row r="54">
          <cell r="Z54">
            <v>2119521</v>
          </cell>
          <cell r="AC54">
            <v>2119521</v>
          </cell>
          <cell r="AF54">
            <v>2119521</v>
          </cell>
          <cell r="AL54">
            <v>0</v>
          </cell>
          <cell r="AM54">
            <v>0</v>
          </cell>
        </row>
        <row r="55">
          <cell r="H55">
            <v>0</v>
          </cell>
          <cell r="K55">
            <v>0</v>
          </cell>
          <cell r="P55">
            <v>0</v>
          </cell>
          <cell r="Q55">
            <v>0</v>
          </cell>
          <cell r="Z55">
            <v>0</v>
          </cell>
          <cell r="AC55">
            <v>0</v>
          </cell>
          <cell r="AF55">
            <v>0</v>
          </cell>
          <cell r="AL55">
            <v>0</v>
          </cell>
          <cell r="AM55">
            <v>0</v>
          </cell>
        </row>
        <row r="56">
          <cell r="H56">
            <v>0</v>
          </cell>
          <cell r="K56">
            <v>0</v>
          </cell>
          <cell r="P56">
            <v>0</v>
          </cell>
          <cell r="Q56">
            <v>0</v>
          </cell>
        </row>
        <row r="58">
          <cell r="H58">
            <v>0</v>
          </cell>
          <cell r="K58">
            <v>0</v>
          </cell>
          <cell r="P58">
            <v>0</v>
          </cell>
          <cell r="Q58">
            <v>0</v>
          </cell>
        </row>
        <row r="59">
          <cell r="H59">
            <v>0</v>
          </cell>
          <cell r="K59">
            <v>0</v>
          </cell>
          <cell r="P59">
            <v>0</v>
          </cell>
          <cell r="Q59">
            <v>0</v>
          </cell>
          <cell r="Z59">
            <v>1059761</v>
          </cell>
          <cell r="AC59">
            <v>1059761</v>
          </cell>
          <cell r="AF59">
            <v>1059761</v>
          </cell>
          <cell r="AL59">
            <v>0</v>
          </cell>
          <cell r="AM59">
            <v>0</v>
          </cell>
        </row>
        <row r="60">
          <cell r="Z60">
            <v>1589641</v>
          </cell>
          <cell r="AC60">
            <v>1589641</v>
          </cell>
          <cell r="AF60">
            <v>1589641</v>
          </cell>
          <cell r="AL60">
            <v>0</v>
          </cell>
          <cell r="AM60">
            <v>0</v>
          </cell>
        </row>
        <row r="61">
          <cell r="H61">
            <v>1017876</v>
          </cell>
          <cell r="K61">
            <v>0</v>
          </cell>
          <cell r="P61">
            <v>0</v>
          </cell>
          <cell r="Q61">
            <v>0</v>
          </cell>
          <cell r="Z61">
            <v>0</v>
          </cell>
          <cell r="AC61">
            <v>0</v>
          </cell>
          <cell r="AF61">
            <v>0</v>
          </cell>
          <cell r="AL61">
            <v>0</v>
          </cell>
          <cell r="AM61">
            <v>0</v>
          </cell>
        </row>
        <row r="62">
          <cell r="H62">
            <v>0</v>
          </cell>
          <cell r="K62">
            <v>0</v>
          </cell>
          <cell r="P62">
            <v>0</v>
          </cell>
          <cell r="Q62">
            <v>0</v>
          </cell>
        </row>
        <row r="64">
          <cell r="H64">
            <v>160923183</v>
          </cell>
          <cell r="K64">
            <v>40423674</v>
          </cell>
          <cell r="P64">
            <v>0</v>
          </cell>
          <cell r="Q64">
            <v>0</v>
          </cell>
        </row>
        <row r="65">
          <cell r="H65">
            <v>248725</v>
          </cell>
          <cell r="K65">
            <v>248725</v>
          </cell>
          <cell r="P65">
            <v>0</v>
          </cell>
          <cell r="Q65">
            <v>0</v>
          </cell>
        </row>
        <row r="66">
          <cell r="Z66">
            <v>66161053</v>
          </cell>
          <cell r="AC66">
            <v>66161053</v>
          </cell>
          <cell r="AF66">
            <v>65983795</v>
          </cell>
          <cell r="AM66">
            <v>0</v>
          </cell>
        </row>
        <row r="67">
          <cell r="H67">
            <v>0</v>
          </cell>
          <cell r="K67">
            <v>0</v>
          </cell>
          <cell r="P67">
            <v>0</v>
          </cell>
          <cell r="Q67">
            <v>0</v>
          </cell>
          <cell r="Z67">
            <v>1747407</v>
          </cell>
          <cell r="AC67">
            <v>1747407</v>
          </cell>
          <cell r="AF67">
            <v>1613842</v>
          </cell>
          <cell r="AL67">
            <v>0</v>
          </cell>
          <cell r="AM67">
            <v>0</v>
          </cell>
        </row>
        <row r="68">
          <cell r="H68">
            <v>0</v>
          </cell>
          <cell r="K68">
            <v>0</v>
          </cell>
          <cell r="P68">
            <v>0</v>
          </cell>
          <cell r="Q68">
            <v>0</v>
          </cell>
          <cell r="Z68">
            <v>0</v>
          </cell>
          <cell r="AC68">
            <v>0</v>
          </cell>
          <cell r="AF68">
            <v>0</v>
          </cell>
          <cell r="AL68">
            <v>0</v>
          </cell>
          <cell r="AM68">
            <v>0</v>
          </cell>
        </row>
        <row r="70">
          <cell r="H70">
            <v>36644481</v>
          </cell>
          <cell r="K70">
            <v>0</v>
          </cell>
          <cell r="P70">
            <v>0</v>
          </cell>
          <cell r="Q70">
            <v>0</v>
          </cell>
          <cell r="Z70">
            <v>0</v>
          </cell>
          <cell r="AC70">
            <v>0</v>
          </cell>
          <cell r="AF70">
            <v>0</v>
          </cell>
          <cell r="AL70">
            <v>0</v>
          </cell>
          <cell r="AM70">
            <v>0</v>
          </cell>
        </row>
        <row r="71">
          <cell r="H71">
            <v>0</v>
          </cell>
          <cell r="K71">
            <v>0</v>
          </cell>
          <cell r="P71">
            <v>0</v>
          </cell>
          <cell r="Q71">
            <v>0</v>
          </cell>
          <cell r="Z71">
            <v>2003981</v>
          </cell>
          <cell r="AC71">
            <v>2003981</v>
          </cell>
          <cell r="AF71">
            <v>5161634</v>
          </cell>
          <cell r="AL71">
            <v>0</v>
          </cell>
          <cell r="AM71">
            <v>0</v>
          </cell>
        </row>
        <row r="72">
          <cell r="Z72">
            <v>1700325</v>
          </cell>
          <cell r="AC72">
            <v>1700325</v>
          </cell>
          <cell r="AF72">
            <v>0</v>
          </cell>
          <cell r="AL72">
            <v>0</v>
          </cell>
          <cell r="AM72">
            <v>0</v>
          </cell>
        </row>
        <row r="73">
          <cell r="H73">
            <v>65089696</v>
          </cell>
          <cell r="K73">
            <v>47278770</v>
          </cell>
          <cell r="P73">
            <v>0</v>
          </cell>
          <cell r="Q73">
            <v>0</v>
          </cell>
          <cell r="Z73">
            <v>0</v>
          </cell>
          <cell r="AC73">
            <v>0</v>
          </cell>
          <cell r="AF73">
            <v>0</v>
          </cell>
          <cell r="AL73">
            <v>0</v>
          </cell>
          <cell r="AM73">
            <v>0</v>
          </cell>
        </row>
        <row r="74">
          <cell r="H74">
            <v>15747194</v>
          </cell>
          <cell r="K74">
            <v>15747194</v>
          </cell>
          <cell r="P74">
            <v>0</v>
          </cell>
          <cell r="Q74">
            <v>0</v>
          </cell>
          <cell r="Z74">
            <v>0</v>
          </cell>
          <cell r="AC74">
            <v>0</v>
          </cell>
          <cell r="AF74">
            <v>0</v>
          </cell>
          <cell r="AL74">
            <v>0</v>
          </cell>
          <cell r="AM74">
            <v>0</v>
          </cell>
        </row>
        <row r="75">
          <cell r="Z75">
            <v>411416</v>
          </cell>
          <cell r="AC75">
            <v>411416</v>
          </cell>
          <cell r="AF75">
            <v>342847</v>
          </cell>
          <cell r="AL75">
            <v>0</v>
          </cell>
          <cell r="AM75">
            <v>0</v>
          </cell>
        </row>
        <row r="76">
          <cell r="H76">
            <v>1859204</v>
          </cell>
          <cell r="K76">
            <v>1859204</v>
          </cell>
          <cell r="P76">
            <v>0</v>
          </cell>
          <cell r="Q76">
            <v>0</v>
          </cell>
          <cell r="Z76">
            <v>264392</v>
          </cell>
          <cell r="AC76">
            <v>264392</v>
          </cell>
          <cell r="AF76">
            <v>220327</v>
          </cell>
          <cell r="AL76">
            <v>0</v>
          </cell>
          <cell r="AM76">
            <v>0</v>
          </cell>
        </row>
        <row r="77">
          <cell r="H77">
            <v>0</v>
          </cell>
          <cell r="K77">
            <v>0</v>
          </cell>
          <cell r="P77">
            <v>0</v>
          </cell>
          <cell r="Q77">
            <v>0</v>
          </cell>
          <cell r="Z77">
            <v>0</v>
          </cell>
          <cell r="AC77">
            <v>0</v>
          </cell>
          <cell r="AF77">
            <v>0</v>
          </cell>
          <cell r="AL77">
            <v>0</v>
          </cell>
          <cell r="AM77">
            <v>0</v>
          </cell>
        </row>
        <row r="78">
          <cell r="Z78">
            <v>254290</v>
          </cell>
          <cell r="AC78">
            <v>254290</v>
          </cell>
          <cell r="AF78">
            <v>637019</v>
          </cell>
          <cell r="AL78">
            <v>0</v>
          </cell>
          <cell r="AM78">
            <v>0</v>
          </cell>
        </row>
        <row r="79">
          <cell r="H79">
            <v>11690276</v>
          </cell>
          <cell r="K79">
            <v>10770095</v>
          </cell>
          <cell r="P79">
            <v>0</v>
          </cell>
          <cell r="Q79">
            <v>0</v>
          </cell>
          <cell r="Z79">
            <v>0</v>
          </cell>
          <cell r="AC79">
            <v>0</v>
          </cell>
          <cell r="AF79">
            <v>0</v>
          </cell>
          <cell r="AL79">
            <v>0</v>
          </cell>
          <cell r="AM79">
            <v>0</v>
          </cell>
        </row>
        <row r="80">
          <cell r="H80">
            <v>0</v>
          </cell>
          <cell r="K80">
            <v>0</v>
          </cell>
          <cell r="P80">
            <v>0</v>
          </cell>
          <cell r="Q80">
            <v>0</v>
          </cell>
          <cell r="Z80">
            <v>0</v>
          </cell>
          <cell r="AC80">
            <v>0</v>
          </cell>
          <cell r="AF80">
            <v>0</v>
          </cell>
          <cell r="AL80">
            <v>0</v>
          </cell>
          <cell r="AM80">
            <v>0</v>
          </cell>
        </row>
        <row r="81">
          <cell r="Z81">
            <v>0</v>
          </cell>
          <cell r="AC81">
            <v>0</v>
          </cell>
          <cell r="AF81">
            <v>0</v>
          </cell>
          <cell r="AL81">
            <v>0</v>
          </cell>
          <cell r="AM81">
            <v>0</v>
          </cell>
        </row>
        <row r="82">
          <cell r="H82">
            <v>2016986</v>
          </cell>
          <cell r="K82">
            <v>2016986</v>
          </cell>
          <cell r="P82">
            <v>0</v>
          </cell>
          <cell r="Q82">
            <v>0</v>
          </cell>
        </row>
        <row r="83">
          <cell r="H83">
            <v>0</v>
          </cell>
          <cell r="K83">
            <v>0</v>
          </cell>
          <cell r="P83">
            <v>0</v>
          </cell>
          <cell r="Q83">
            <v>0</v>
          </cell>
        </row>
        <row r="84">
          <cell r="AC84">
            <v>1026122052</v>
          </cell>
          <cell r="AF84">
            <v>947286268</v>
          </cell>
          <cell r="AM84">
            <v>2397771133</v>
          </cell>
        </row>
        <row r="85">
          <cell r="Z85">
            <v>0</v>
          </cell>
          <cell r="AC85">
            <v>0</v>
          </cell>
          <cell r="AF85">
            <v>0</v>
          </cell>
          <cell r="AL85">
            <v>0</v>
          </cell>
          <cell r="AM85">
            <v>0</v>
          </cell>
        </row>
        <row r="86">
          <cell r="H86">
            <v>1156227</v>
          </cell>
          <cell r="K86">
            <v>1156227</v>
          </cell>
          <cell r="P86">
            <v>0</v>
          </cell>
          <cell r="Q86">
            <v>0</v>
          </cell>
          <cell r="Z86">
            <v>0</v>
          </cell>
          <cell r="AC86">
            <v>2835000</v>
          </cell>
          <cell r="AF86">
            <v>45823836</v>
          </cell>
          <cell r="AL86">
            <v>0</v>
          </cell>
          <cell r="AM86">
            <v>13000000</v>
          </cell>
        </row>
        <row r="87">
          <cell r="H87">
            <v>0</v>
          </cell>
          <cell r="K87">
            <v>0</v>
          </cell>
          <cell r="P87">
            <v>0</v>
          </cell>
          <cell r="Q87">
            <v>0</v>
          </cell>
          <cell r="Z87">
            <v>0</v>
          </cell>
          <cell r="AC87">
            <v>0</v>
          </cell>
          <cell r="AF87">
            <v>0</v>
          </cell>
          <cell r="AL87">
            <v>0</v>
          </cell>
          <cell r="AM87">
            <v>0</v>
          </cell>
        </row>
        <row r="88">
          <cell r="H88">
            <v>0</v>
          </cell>
          <cell r="K88">
            <v>0</v>
          </cell>
          <cell r="P88">
            <v>0</v>
          </cell>
          <cell r="Q88">
            <v>0</v>
          </cell>
          <cell r="Z88">
            <v>0</v>
          </cell>
          <cell r="AC88">
            <v>0</v>
          </cell>
          <cell r="AF88">
            <v>218550</v>
          </cell>
          <cell r="AL88">
            <v>0</v>
          </cell>
          <cell r="AM88">
            <v>0</v>
          </cell>
        </row>
        <row r="89">
          <cell r="H89">
            <v>0</v>
          </cell>
          <cell r="K89">
            <v>0</v>
          </cell>
          <cell r="P89">
            <v>0</v>
          </cell>
          <cell r="Q89">
            <v>0</v>
          </cell>
        </row>
        <row r="90">
          <cell r="H90">
            <v>0</v>
          </cell>
          <cell r="K90">
            <v>0</v>
          </cell>
          <cell r="P90">
            <v>0</v>
          </cell>
          <cell r="Q90">
            <v>0</v>
          </cell>
        </row>
        <row r="91">
          <cell r="H91">
            <v>0</v>
          </cell>
          <cell r="K91">
            <v>0</v>
          </cell>
          <cell r="P91">
            <v>0</v>
          </cell>
          <cell r="Q91">
            <v>0</v>
          </cell>
        </row>
        <row r="92">
          <cell r="H92">
            <v>0</v>
          </cell>
          <cell r="K92">
            <v>0</v>
          </cell>
          <cell r="P92">
            <v>0</v>
          </cell>
          <cell r="Q92">
            <v>0</v>
          </cell>
          <cell r="Z92">
            <v>6040315</v>
          </cell>
          <cell r="AC92">
            <v>6040315</v>
          </cell>
          <cell r="AF92">
            <v>5930776</v>
          </cell>
          <cell r="AL92">
            <v>0</v>
          </cell>
          <cell r="AM92">
            <v>0</v>
          </cell>
        </row>
        <row r="93">
          <cell r="Z93">
            <v>0</v>
          </cell>
          <cell r="AC93">
            <v>0</v>
          </cell>
          <cell r="AF93">
            <v>0</v>
          </cell>
          <cell r="AL93">
            <v>0</v>
          </cell>
          <cell r="AM93">
            <v>0</v>
          </cell>
        </row>
        <row r="94">
          <cell r="H94">
            <v>2530135000</v>
          </cell>
          <cell r="K94">
            <v>2530135000</v>
          </cell>
          <cell r="P94">
            <v>0</v>
          </cell>
          <cell r="Q94">
            <v>2530135000</v>
          </cell>
          <cell r="Z94">
            <v>0</v>
          </cell>
          <cell r="AC94">
            <v>0</v>
          </cell>
          <cell r="AF94">
            <v>0</v>
          </cell>
          <cell r="AL94">
            <v>0</v>
          </cell>
          <cell r="AM94">
            <v>0</v>
          </cell>
        </row>
        <row r="95">
          <cell r="H95">
            <v>2530135000</v>
          </cell>
          <cell r="K95">
            <v>2530135000</v>
          </cell>
          <cell r="P95">
            <v>0</v>
          </cell>
          <cell r="Q95">
            <v>2530135000</v>
          </cell>
          <cell r="Z95">
            <v>1495502</v>
          </cell>
          <cell r="AC95">
            <v>1495502</v>
          </cell>
          <cell r="AF95">
            <v>1379902</v>
          </cell>
          <cell r="AL95">
            <v>0</v>
          </cell>
          <cell r="AM95">
            <v>0</v>
          </cell>
        </row>
        <row r="96">
          <cell r="H96">
            <v>0</v>
          </cell>
          <cell r="K96">
            <v>0</v>
          </cell>
          <cell r="P96">
            <v>0</v>
          </cell>
          <cell r="Q96">
            <v>0</v>
          </cell>
        </row>
        <row r="97">
          <cell r="H97">
            <v>0</v>
          </cell>
          <cell r="K97">
            <v>0</v>
          </cell>
          <cell r="P97">
            <v>0</v>
          </cell>
          <cell r="Q97">
            <v>0</v>
          </cell>
          <cell r="Z97">
            <v>0</v>
          </cell>
          <cell r="AC97">
            <v>0</v>
          </cell>
          <cell r="AF97">
            <v>0</v>
          </cell>
          <cell r="AL97">
            <v>0</v>
          </cell>
          <cell r="AM97">
            <v>0</v>
          </cell>
        </row>
        <row r="98">
          <cell r="Z98">
            <v>2242708</v>
          </cell>
          <cell r="AC98">
            <v>2242708</v>
          </cell>
          <cell r="AF98">
            <v>2187555</v>
          </cell>
          <cell r="AL98">
            <v>0</v>
          </cell>
          <cell r="AM98">
            <v>0</v>
          </cell>
        </row>
        <row r="99">
          <cell r="Z99">
            <v>0</v>
          </cell>
          <cell r="AC99">
            <v>0</v>
          </cell>
          <cell r="AF99">
            <v>0</v>
          </cell>
          <cell r="AL99">
            <v>0</v>
          </cell>
          <cell r="AM99">
            <v>0</v>
          </cell>
        </row>
        <row r="100">
          <cell r="H100">
            <v>0</v>
          </cell>
          <cell r="K100">
            <v>0</v>
          </cell>
          <cell r="P100">
            <v>0</v>
          </cell>
          <cell r="Q100">
            <v>0</v>
          </cell>
          <cell r="Z100">
            <v>0</v>
          </cell>
          <cell r="AC100">
            <v>0</v>
          </cell>
          <cell r="AF100">
            <v>0</v>
          </cell>
          <cell r="AL100">
            <v>0</v>
          </cell>
          <cell r="AM100">
            <v>0</v>
          </cell>
        </row>
        <row r="101">
          <cell r="H101">
            <v>0</v>
          </cell>
          <cell r="K101">
            <v>0</v>
          </cell>
          <cell r="P101">
            <v>0</v>
          </cell>
          <cell r="Q101">
            <v>0</v>
          </cell>
          <cell r="Z101">
            <v>2516779</v>
          </cell>
          <cell r="AC101">
            <v>2516779</v>
          </cell>
          <cell r="AF101">
            <v>2393879</v>
          </cell>
          <cell r="AL101">
            <v>0</v>
          </cell>
          <cell r="AM101">
            <v>0</v>
          </cell>
        </row>
        <row r="102">
          <cell r="H102">
            <v>0</v>
          </cell>
          <cell r="K102">
            <v>0</v>
          </cell>
          <cell r="P102">
            <v>0</v>
          </cell>
          <cell r="Q102">
            <v>0</v>
          </cell>
          <cell r="Z102">
            <v>0</v>
          </cell>
          <cell r="AC102">
            <v>0</v>
          </cell>
          <cell r="AF102">
            <v>0</v>
          </cell>
          <cell r="AL102">
            <v>0</v>
          </cell>
          <cell r="AM102">
            <v>0</v>
          </cell>
        </row>
        <row r="104">
          <cell r="H104">
            <v>1680212</v>
          </cell>
          <cell r="K104">
            <v>2560812</v>
          </cell>
          <cell r="P104">
            <v>0</v>
          </cell>
          <cell r="Q104">
            <v>0</v>
          </cell>
        </row>
        <row r="105">
          <cell r="H105">
            <v>0</v>
          </cell>
          <cell r="K105">
            <v>0</v>
          </cell>
          <cell r="P105">
            <v>0</v>
          </cell>
          <cell r="Q105">
            <v>0</v>
          </cell>
        </row>
        <row r="106">
          <cell r="H106">
            <v>0</v>
          </cell>
          <cell r="K106">
            <v>0</v>
          </cell>
          <cell r="P106">
            <v>0</v>
          </cell>
          <cell r="Q106">
            <v>0</v>
          </cell>
          <cell r="Z106">
            <v>1259939</v>
          </cell>
          <cell r="AC106">
            <v>1259939</v>
          </cell>
          <cell r="AF106">
            <v>1198339</v>
          </cell>
          <cell r="AL106">
            <v>0</v>
          </cell>
          <cell r="AM106">
            <v>0</v>
          </cell>
        </row>
        <row r="107">
          <cell r="Z107">
            <v>1888959</v>
          </cell>
          <cell r="AC107">
            <v>1888959</v>
          </cell>
          <cell r="AF107">
            <v>1796559</v>
          </cell>
          <cell r="AL107">
            <v>0</v>
          </cell>
          <cell r="AM107">
            <v>0</v>
          </cell>
        </row>
        <row r="108">
          <cell r="Z108">
            <v>0</v>
          </cell>
          <cell r="AC108">
            <v>0</v>
          </cell>
          <cell r="AF108">
            <v>0</v>
          </cell>
          <cell r="AL108">
            <v>0</v>
          </cell>
          <cell r="AM108">
            <v>0</v>
          </cell>
        </row>
        <row r="109">
          <cell r="H109">
            <v>1680212</v>
          </cell>
          <cell r="K109">
            <v>2560812</v>
          </cell>
          <cell r="P109">
            <v>0</v>
          </cell>
          <cell r="Q109">
            <v>0</v>
          </cell>
        </row>
        <row r="110">
          <cell r="H110">
            <v>0</v>
          </cell>
          <cell r="K110">
            <v>0</v>
          </cell>
          <cell r="P110">
            <v>0</v>
          </cell>
          <cell r="Q110">
            <v>0</v>
          </cell>
        </row>
        <row r="111">
          <cell r="H111">
            <v>0</v>
          </cell>
          <cell r="K111">
            <v>0</v>
          </cell>
          <cell r="P111">
            <v>0</v>
          </cell>
          <cell r="Q111">
            <v>0</v>
          </cell>
        </row>
        <row r="113">
          <cell r="H113">
            <v>87511174</v>
          </cell>
          <cell r="K113">
            <v>87511174</v>
          </cell>
          <cell r="P113">
            <v>0</v>
          </cell>
          <cell r="Q113">
            <v>0</v>
          </cell>
        </row>
        <row r="115">
          <cell r="H115">
            <v>0</v>
          </cell>
          <cell r="K115">
            <v>0</v>
          </cell>
          <cell r="P115">
            <v>0</v>
          </cell>
          <cell r="Q115">
            <v>0</v>
          </cell>
          <cell r="Z115">
            <v>0</v>
          </cell>
          <cell r="AC115">
            <v>0</v>
          </cell>
          <cell r="AF115">
            <v>0</v>
          </cell>
          <cell r="AL115">
            <v>0</v>
          </cell>
          <cell r="AM115">
            <v>0</v>
          </cell>
        </row>
        <row r="116">
          <cell r="H116">
            <v>0</v>
          </cell>
          <cell r="K116">
            <v>0</v>
          </cell>
          <cell r="P116">
            <v>0</v>
          </cell>
          <cell r="Q116">
            <v>0</v>
          </cell>
          <cell r="Z116">
            <v>21808002</v>
          </cell>
          <cell r="AC116">
            <v>21281038</v>
          </cell>
          <cell r="AF116">
            <v>62790435</v>
          </cell>
          <cell r="AL116">
            <v>0</v>
          </cell>
          <cell r="AM116">
            <v>0</v>
          </cell>
        </row>
        <row r="117">
          <cell r="H117">
            <v>0</v>
          </cell>
          <cell r="K117">
            <v>0</v>
          </cell>
          <cell r="P117">
            <v>0</v>
          </cell>
          <cell r="Q117">
            <v>0</v>
          </cell>
          <cell r="Z117">
            <v>0</v>
          </cell>
          <cell r="AC117">
            <v>0</v>
          </cell>
          <cell r="AF117">
            <v>0</v>
          </cell>
          <cell r="AL117">
            <v>0</v>
          </cell>
          <cell r="AM117">
            <v>0</v>
          </cell>
        </row>
        <row r="118">
          <cell r="Z118">
            <v>5419207</v>
          </cell>
          <cell r="AC118">
            <v>5419207</v>
          </cell>
          <cell r="AF118">
            <v>4289824</v>
          </cell>
          <cell r="AL118">
            <v>0</v>
          </cell>
          <cell r="AM118">
            <v>0</v>
          </cell>
        </row>
        <row r="119">
          <cell r="Z119">
            <v>0</v>
          </cell>
          <cell r="AC119">
            <v>0</v>
          </cell>
          <cell r="AF119">
            <v>0</v>
          </cell>
          <cell r="AL119">
            <v>0</v>
          </cell>
          <cell r="AM119">
            <v>0</v>
          </cell>
        </row>
        <row r="120">
          <cell r="Z120">
            <v>0</v>
          </cell>
          <cell r="AC120">
            <v>0</v>
          </cell>
          <cell r="AF120">
            <v>0</v>
          </cell>
          <cell r="AL120">
            <v>0</v>
          </cell>
          <cell r="AM120">
            <v>0</v>
          </cell>
        </row>
        <row r="121">
          <cell r="Z121">
            <v>0</v>
          </cell>
          <cell r="AC121">
            <v>0</v>
          </cell>
          <cell r="AF121">
            <v>0</v>
          </cell>
          <cell r="AL121">
            <v>0</v>
          </cell>
          <cell r="AM121">
            <v>0</v>
          </cell>
        </row>
        <row r="124">
          <cell r="Z124">
            <v>0</v>
          </cell>
          <cell r="AC124">
            <v>0</v>
          </cell>
          <cell r="AF124">
            <v>0</v>
          </cell>
          <cell r="AL124">
            <v>0</v>
          </cell>
          <cell r="AM124">
            <v>0</v>
          </cell>
        </row>
        <row r="125">
          <cell r="Z125">
            <v>600000</v>
          </cell>
          <cell r="AC125">
            <v>5505000</v>
          </cell>
          <cell r="AF125">
            <v>5505000</v>
          </cell>
          <cell r="AL125">
            <v>0</v>
          </cell>
          <cell r="AM125">
            <v>0</v>
          </cell>
        </row>
        <row r="126">
          <cell r="Z126">
            <v>17523849</v>
          </cell>
          <cell r="AC126">
            <v>17523849</v>
          </cell>
          <cell r="AF126">
            <v>17523849</v>
          </cell>
          <cell r="AL126">
            <v>0</v>
          </cell>
          <cell r="AM126">
            <v>0</v>
          </cell>
        </row>
        <row r="127">
          <cell r="Z127">
            <v>2258360</v>
          </cell>
          <cell r="AC127">
            <v>5758360</v>
          </cell>
          <cell r="AF127">
            <v>29518360</v>
          </cell>
          <cell r="AL127">
            <v>0</v>
          </cell>
          <cell r="AM127">
            <v>0</v>
          </cell>
        </row>
        <row r="128">
          <cell r="Z128">
            <v>157500</v>
          </cell>
          <cell r="AC128">
            <v>157500</v>
          </cell>
          <cell r="AF128">
            <v>0</v>
          </cell>
          <cell r="AL128">
            <v>0</v>
          </cell>
          <cell r="AM128">
            <v>0</v>
          </cell>
        </row>
        <row r="129">
          <cell r="Z129">
            <v>0</v>
          </cell>
          <cell r="AC129">
            <v>0</v>
          </cell>
          <cell r="AF129">
            <v>0</v>
          </cell>
          <cell r="AL129">
            <v>0</v>
          </cell>
          <cell r="AM129">
            <v>0</v>
          </cell>
        </row>
        <row r="130">
          <cell r="Z130">
            <v>320000</v>
          </cell>
          <cell r="AC130">
            <v>43605087</v>
          </cell>
          <cell r="AF130">
            <v>43895802</v>
          </cell>
          <cell r="AL130">
            <v>0</v>
          </cell>
          <cell r="AM130">
            <v>0</v>
          </cell>
        </row>
        <row r="131">
          <cell r="Z131">
            <v>0</v>
          </cell>
          <cell r="AC131">
            <v>0</v>
          </cell>
          <cell r="AF131">
            <v>0</v>
          </cell>
          <cell r="AL131">
            <v>0</v>
          </cell>
          <cell r="AM131">
            <v>0</v>
          </cell>
        </row>
        <row r="132">
          <cell r="Z132">
            <v>0</v>
          </cell>
          <cell r="AC132">
            <v>0</v>
          </cell>
          <cell r="AF132">
            <v>0</v>
          </cell>
          <cell r="AL132">
            <v>0</v>
          </cell>
          <cell r="AM132">
            <v>0</v>
          </cell>
        </row>
        <row r="133">
          <cell r="Z133">
            <v>0</v>
          </cell>
          <cell r="AC133">
            <v>0</v>
          </cell>
          <cell r="AF133">
            <v>0</v>
          </cell>
          <cell r="AL133">
            <v>0</v>
          </cell>
          <cell r="AM133">
            <v>0</v>
          </cell>
        </row>
        <row r="134">
          <cell r="Z134">
            <v>0</v>
          </cell>
          <cell r="AC134">
            <v>0</v>
          </cell>
          <cell r="AF134">
            <v>0</v>
          </cell>
          <cell r="AL134">
            <v>0</v>
          </cell>
          <cell r="AM134">
            <v>0</v>
          </cell>
        </row>
        <row r="135">
          <cell r="Z135">
            <v>0</v>
          </cell>
          <cell r="AC135">
            <v>0</v>
          </cell>
          <cell r="AF135">
            <v>0</v>
          </cell>
          <cell r="AL135">
            <v>0</v>
          </cell>
          <cell r="AM135">
            <v>0</v>
          </cell>
        </row>
        <row r="136">
          <cell r="Z136">
            <v>0</v>
          </cell>
          <cell r="AC136">
            <v>0</v>
          </cell>
          <cell r="AF136">
            <v>0</v>
          </cell>
          <cell r="AL136">
            <v>0</v>
          </cell>
          <cell r="AM136">
            <v>0</v>
          </cell>
        </row>
        <row r="137">
          <cell r="Z137">
            <v>0</v>
          </cell>
          <cell r="AC137">
            <v>0</v>
          </cell>
          <cell r="AF137">
            <v>0</v>
          </cell>
          <cell r="AL137">
            <v>0</v>
          </cell>
          <cell r="AM137">
            <v>0</v>
          </cell>
        </row>
        <row r="138">
          <cell r="Z138">
            <v>0</v>
          </cell>
          <cell r="AC138">
            <v>0</v>
          </cell>
          <cell r="AF138">
            <v>0</v>
          </cell>
          <cell r="AL138">
            <v>0</v>
          </cell>
          <cell r="AM138">
            <v>0</v>
          </cell>
        </row>
        <row r="139">
          <cell r="Z139">
            <v>0</v>
          </cell>
          <cell r="AC139">
            <v>0</v>
          </cell>
          <cell r="AF139">
            <v>0</v>
          </cell>
          <cell r="AL139">
            <v>0</v>
          </cell>
          <cell r="AM139">
            <v>0</v>
          </cell>
        </row>
        <row r="142">
          <cell r="Z142">
            <v>0</v>
          </cell>
          <cell r="AC142">
            <v>0</v>
          </cell>
          <cell r="AF142">
            <v>0</v>
          </cell>
          <cell r="AL142">
            <v>0</v>
          </cell>
          <cell r="AM142">
            <v>0</v>
          </cell>
        </row>
        <row r="143">
          <cell r="Z143">
            <v>0</v>
          </cell>
          <cell r="AC143">
            <v>0</v>
          </cell>
          <cell r="AF143">
            <v>0</v>
          </cell>
          <cell r="AL143">
            <v>0</v>
          </cell>
          <cell r="AM143">
            <v>0</v>
          </cell>
        </row>
        <row r="148">
          <cell r="Z148">
            <v>42069790</v>
          </cell>
          <cell r="AC148">
            <v>42069790</v>
          </cell>
          <cell r="AF148">
            <v>45739717</v>
          </cell>
          <cell r="AL148">
            <v>0</v>
          </cell>
          <cell r="AM148">
            <v>0</v>
          </cell>
        </row>
        <row r="150">
          <cell r="Z150">
            <v>0</v>
          </cell>
          <cell r="AC150">
            <v>0</v>
          </cell>
          <cell r="AF150">
            <v>0</v>
          </cell>
          <cell r="AL150">
            <v>0</v>
          </cell>
          <cell r="AM150">
            <v>0</v>
          </cell>
        </row>
        <row r="151">
          <cell r="Z151">
            <v>34431471</v>
          </cell>
          <cell r="AC151">
            <v>29425700</v>
          </cell>
          <cell r="AF151">
            <v>33008940</v>
          </cell>
          <cell r="AL151">
            <v>0</v>
          </cell>
          <cell r="AM151">
            <v>0</v>
          </cell>
        </row>
        <row r="152">
          <cell r="Z152">
            <v>9918841</v>
          </cell>
          <cell r="AC152">
            <v>9918841</v>
          </cell>
          <cell r="AF152">
            <v>4359706</v>
          </cell>
          <cell r="AL152">
            <v>0</v>
          </cell>
          <cell r="AM152">
            <v>0</v>
          </cell>
        </row>
        <row r="153">
          <cell r="Z153">
            <v>0</v>
          </cell>
          <cell r="AC153">
            <v>0</v>
          </cell>
          <cell r="AF153">
            <v>44017624</v>
          </cell>
          <cell r="AL153">
            <v>0</v>
          </cell>
          <cell r="AM153">
            <v>0</v>
          </cell>
        </row>
        <row r="156">
          <cell r="Z156">
            <v>43273139</v>
          </cell>
          <cell r="AC156">
            <v>67520513</v>
          </cell>
          <cell r="AF156">
            <v>43513496</v>
          </cell>
          <cell r="AL156">
            <v>0</v>
          </cell>
          <cell r="AM156">
            <v>0</v>
          </cell>
        </row>
        <row r="157">
          <cell r="AL157">
            <v>0</v>
          </cell>
          <cell r="AM157">
            <v>0</v>
          </cell>
        </row>
        <row r="158">
          <cell r="Z158">
            <v>0</v>
          </cell>
          <cell r="AC158">
            <v>0</v>
          </cell>
          <cell r="AF158">
            <v>0</v>
          </cell>
          <cell r="AL158">
            <v>0</v>
          </cell>
          <cell r="AM158">
            <v>0</v>
          </cell>
        </row>
        <row r="159">
          <cell r="Z159">
            <v>0</v>
          </cell>
          <cell r="AC159">
            <v>0</v>
          </cell>
          <cell r="AF159">
            <v>0</v>
          </cell>
          <cell r="AL159">
            <v>0</v>
          </cell>
          <cell r="AM159">
            <v>0</v>
          </cell>
        </row>
        <row r="160">
          <cell r="Z160">
            <v>0</v>
          </cell>
          <cell r="AC160">
            <v>0</v>
          </cell>
          <cell r="AF160">
            <v>0</v>
          </cell>
          <cell r="AL160">
            <v>0</v>
          </cell>
          <cell r="AM160">
            <v>0</v>
          </cell>
        </row>
        <row r="161">
          <cell r="Z161">
            <v>0</v>
          </cell>
          <cell r="AC161">
            <v>0</v>
          </cell>
          <cell r="AF161">
            <v>0</v>
          </cell>
          <cell r="AL161">
            <v>0</v>
          </cell>
          <cell r="AM161">
            <v>0</v>
          </cell>
        </row>
        <row r="162">
          <cell r="Z162">
            <v>0</v>
          </cell>
          <cell r="AC162">
            <v>0</v>
          </cell>
          <cell r="AF162">
            <v>0</v>
          </cell>
          <cell r="AL162">
            <v>0</v>
          </cell>
          <cell r="AM162">
            <v>0</v>
          </cell>
        </row>
        <row r="163">
          <cell r="Z163">
            <v>0</v>
          </cell>
          <cell r="AC163">
            <v>4469891</v>
          </cell>
          <cell r="AF163">
            <v>4186477</v>
          </cell>
          <cell r="AL163">
            <v>0</v>
          </cell>
          <cell r="AM163">
            <v>0</v>
          </cell>
        </row>
        <row r="164">
          <cell r="Z164">
            <v>6869446</v>
          </cell>
          <cell r="AC164">
            <v>6869446</v>
          </cell>
          <cell r="AF164">
            <v>18564315</v>
          </cell>
          <cell r="AL164">
            <v>0</v>
          </cell>
          <cell r="AM164">
            <v>0</v>
          </cell>
        </row>
        <row r="165">
          <cell r="Z165">
            <v>0</v>
          </cell>
          <cell r="AC165">
            <v>0</v>
          </cell>
          <cell r="AF165">
            <v>0</v>
          </cell>
          <cell r="AL165">
            <v>0</v>
          </cell>
          <cell r="AM165">
            <v>0</v>
          </cell>
        </row>
        <row r="166">
          <cell r="Z166">
            <v>21569000</v>
          </cell>
          <cell r="AC166">
            <v>19265499</v>
          </cell>
          <cell r="AF166">
            <v>15946499</v>
          </cell>
          <cell r="AL166">
            <v>0</v>
          </cell>
          <cell r="AM166">
            <v>0</v>
          </cell>
        </row>
        <row r="167">
          <cell r="Z167">
            <v>0</v>
          </cell>
          <cell r="AC167">
            <v>0</v>
          </cell>
          <cell r="AF167">
            <v>0</v>
          </cell>
          <cell r="AL167">
            <v>0</v>
          </cell>
          <cell r="AM167">
            <v>0</v>
          </cell>
        </row>
        <row r="168">
          <cell r="Z168">
            <v>0</v>
          </cell>
          <cell r="AC168">
            <v>0</v>
          </cell>
          <cell r="AF168">
            <v>25324000</v>
          </cell>
          <cell r="AL168">
            <v>0</v>
          </cell>
          <cell r="AM168">
            <v>0</v>
          </cell>
        </row>
        <row r="173">
          <cell r="Z173">
            <v>0</v>
          </cell>
          <cell r="AC173">
            <v>0</v>
          </cell>
          <cell r="AF173">
            <v>0</v>
          </cell>
          <cell r="AL173">
            <v>0</v>
          </cell>
          <cell r="AM173">
            <v>0</v>
          </cell>
        </row>
        <row r="174">
          <cell r="Z174">
            <v>0</v>
          </cell>
          <cell r="AC174">
            <v>0</v>
          </cell>
          <cell r="AF174">
            <v>0</v>
          </cell>
          <cell r="AL174">
            <v>0</v>
          </cell>
          <cell r="AM174">
            <v>0</v>
          </cell>
        </row>
        <row r="177">
          <cell r="Z177">
            <v>8561741</v>
          </cell>
          <cell r="AC177">
            <v>8561741</v>
          </cell>
          <cell r="AF177">
            <v>8561741</v>
          </cell>
          <cell r="AL177">
            <v>0</v>
          </cell>
          <cell r="AM177">
            <v>0</v>
          </cell>
        </row>
        <row r="178">
          <cell r="Z178">
            <v>0</v>
          </cell>
          <cell r="AC178">
            <v>0</v>
          </cell>
          <cell r="AF178">
            <v>0</v>
          </cell>
          <cell r="AL178">
            <v>0</v>
          </cell>
          <cell r="AM178">
            <v>0</v>
          </cell>
        </row>
        <row r="179">
          <cell r="Z179">
            <v>0</v>
          </cell>
          <cell r="AC179">
            <v>0</v>
          </cell>
          <cell r="AF179">
            <v>0</v>
          </cell>
          <cell r="AL179">
            <v>0</v>
          </cell>
          <cell r="AM179">
            <v>0</v>
          </cell>
        </row>
        <row r="180">
          <cell r="Z180">
            <v>0</v>
          </cell>
          <cell r="AC180">
            <v>0</v>
          </cell>
          <cell r="AF180">
            <v>0</v>
          </cell>
          <cell r="AL180">
            <v>0</v>
          </cell>
          <cell r="AM180">
            <v>0</v>
          </cell>
        </row>
        <row r="181">
          <cell r="Z181">
            <v>0</v>
          </cell>
          <cell r="AC181">
            <v>0</v>
          </cell>
          <cell r="AF181">
            <v>0</v>
          </cell>
          <cell r="AL181">
            <v>0</v>
          </cell>
          <cell r="AM181">
            <v>0</v>
          </cell>
        </row>
        <row r="182">
          <cell r="Z182">
            <v>0</v>
          </cell>
          <cell r="AC182">
            <v>0</v>
          </cell>
          <cell r="AF182">
            <v>0</v>
          </cell>
          <cell r="AL182">
            <v>0</v>
          </cell>
          <cell r="AM182">
            <v>0</v>
          </cell>
        </row>
        <row r="183">
          <cell r="Z183">
            <v>0</v>
          </cell>
          <cell r="AC183">
            <v>0</v>
          </cell>
          <cell r="AF183">
            <v>0</v>
          </cell>
          <cell r="AL183">
            <v>0</v>
          </cell>
          <cell r="AM183">
            <v>0</v>
          </cell>
        </row>
        <row r="186">
          <cell r="Z186">
            <v>0</v>
          </cell>
          <cell r="AC186">
            <v>0</v>
          </cell>
          <cell r="AF186">
            <v>0</v>
          </cell>
          <cell r="AL186">
            <v>0</v>
          </cell>
          <cell r="AM186">
            <v>0</v>
          </cell>
        </row>
        <row r="187">
          <cell r="AL187">
            <v>0</v>
          </cell>
          <cell r="AM187">
            <v>0</v>
          </cell>
        </row>
        <row r="188">
          <cell r="Z188">
            <v>3654012</v>
          </cell>
          <cell r="AC188">
            <v>3654012</v>
          </cell>
          <cell r="AF188">
            <v>0</v>
          </cell>
          <cell r="AL188">
            <v>0</v>
          </cell>
          <cell r="AM188">
            <v>0</v>
          </cell>
        </row>
        <row r="189">
          <cell r="Z189">
            <v>0</v>
          </cell>
          <cell r="AC189">
            <v>0</v>
          </cell>
          <cell r="AF189">
            <v>0</v>
          </cell>
          <cell r="AL189">
            <v>0</v>
          </cell>
          <cell r="AM189">
            <v>0</v>
          </cell>
        </row>
        <row r="190">
          <cell r="Z190">
            <v>0</v>
          </cell>
          <cell r="AC190">
            <v>0</v>
          </cell>
          <cell r="AF190">
            <v>0</v>
          </cell>
          <cell r="AL190">
            <v>0</v>
          </cell>
          <cell r="AM190">
            <v>0</v>
          </cell>
        </row>
        <row r="191">
          <cell r="Z191">
            <v>0</v>
          </cell>
          <cell r="AC191">
            <v>0</v>
          </cell>
          <cell r="AF191">
            <v>0</v>
          </cell>
          <cell r="AL191">
            <v>0</v>
          </cell>
          <cell r="AM191">
            <v>0</v>
          </cell>
        </row>
        <row r="198">
          <cell r="Z198">
            <v>110567876</v>
          </cell>
          <cell r="AC198">
            <v>136080905</v>
          </cell>
          <cell r="AF198">
            <v>29859500</v>
          </cell>
          <cell r="AL198">
            <v>0</v>
          </cell>
          <cell r="AM198">
            <v>0</v>
          </cell>
        </row>
        <row r="199">
          <cell r="Z199">
            <v>351622396</v>
          </cell>
          <cell r="AC199">
            <v>352826904</v>
          </cell>
          <cell r="AF199">
            <v>181683174</v>
          </cell>
          <cell r="AL199">
            <v>0</v>
          </cell>
          <cell r="AM199">
            <v>0</v>
          </cell>
        </row>
        <row r="200">
          <cell r="Z200">
            <v>38092467</v>
          </cell>
          <cell r="AC200">
            <v>38092466</v>
          </cell>
          <cell r="AF200">
            <v>8298802</v>
          </cell>
          <cell r="AL200">
            <v>0</v>
          </cell>
          <cell r="AM200">
            <v>0</v>
          </cell>
        </row>
        <row r="201">
          <cell r="Z201">
            <v>4310467</v>
          </cell>
          <cell r="AC201">
            <v>4310467</v>
          </cell>
          <cell r="AF201">
            <v>0</v>
          </cell>
          <cell r="AL201">
            <v>0</v>
          </cell>
          <cell r="AM201">
            <v>0</v>
          </cell>
        </row>
        <row r="202">
          <cell r="Z202">
            <v>0</v>
          </cell>
          <cell r="AC202">
            <v>0</v>
          </cell>
          <cell r="AF202">
            <v>0</v>
          </cell>
          <cell r="AL202">
            <v>0</v>
          </cell>
          <cell r="AM202">
            <v>0</v>
          </cell>
        </row>
        <row r="203">
          <cell r="Z203">
            <v>0</v>
          </cell>
          <cell r="AC203">
            <v>0</v>
          </cell>
          <cell r="AF203">
            <v>0</v>
          </cell>
          <cell r="AL203">
            <v>0</v>
          </cell>
          <cell r="AM203">
            <v>0</v>
          </cell>
        </row>
        <row r="204">
          <cell r="Z204">
            <v>0</v>
          </cell>
          <cell r="AC204">
            <v>0</v>
          </cell>
          <cell r="AF204">
            <v>0</v>
          </cell>
          <cell r="AL204">
            <v>0</v>
          </cell>
          <cell r="AM204">
            <v>0</v>
          </cell>
        </row>
        <row r="206">
          <cell r="Z206">
            <v>1981200</v>
          </cell>
          <cell r="AC206">
            <v>54749838</v>
          </cell>
          <cell r="AF206">
            <v>189538452</v>
          </cell>
          <cell r="AL206">
            <v>0</v>
          </cell>
          <cell r="AM206">
            <v>0</v>
          </cell>
        </row>
        <row r="207">
          <cell r="Z207">
            <v>0</v>
          </cell>
          <cell r="AC207">
            <v>0</v>
          </cell>
          <cell r="AF207">
            <v>433736069</v>
          </cell>
          <cell r="AL207">
            <v>0</v>
          </cell>
          <cell r="AM207">
            <v>0</v>
          </cell>
        </row>
        <row r="212">
          <cell r="Z212">
            <v>0</v>
          </cell>
          <cell r="AC212">
            <v>0</v>
          </cell>
          <cell r="AF212">
            <v>0</v>
          </cell>
          <cell r="AL212">
            <v>0</v>
          </cell>
          <cell r="AM212">
            <v>0</v>
          </cell>
        </row>
        <row r="213">
          <cell r="Z213">
            <v>0</v>
          </cell>
          <cell r="AC213">
            <v>0</v>
          </cell>
          <cell r="AF213">
            <v>0</v>
          </cell>
          <cell r="AL213">
            <v>0</v>
          </cell>
          <cell r="AM213">
            <v>0</v>
          </cell>
        </row>
        <row r="214">
          <cell r="Z214">
            <v>0</v>
          </cell>
          <cell r="AC214">
            <v>0</v>
          </cell>
          <cell r="AF214">
            <v>0</v>
          </cell>
          <cell r="AL214">
            <v>0</v>
          </cell>
          <cell r="AM214">
            <v>0</v>
          </cell>
        </row>
        <row r="215">
          <cell r="Z215">
            <v>0</v>
          </cell>
          <cell r="AC215">
            <v>0</v>
          </cell>
          <cell r="AF215">
            <v>0</v>
          </cell>
          <cell r="AL215">
            <v>0</v>
          </cell>
          <cell r="AM215">
            <v>0</v>
          </cell>
        </row>
        <row r="216">
          <cell r="Z216">
            <v>0</v>
          </cell>
          <cell r="AC216">
            <v>0</v>
          </cell>
          <cell r="AF216">
            <v>0</v>
          </cell>
          <cell r="AL216">
            <v>0</v>
          </cell>
          <cell r="AM216">
            <v>0</v>
          </cell>
        </row>
        <row r="217">
          <cell r="Z217">
            <v>0</v>
          </cell>
          <cell r="AC217">
            <v>0</v>
          </cell>
          <cell r="AF217">
            <v>0</v>
          </cell>
          <cell r="AL217">
            <v>0</v>
          </cell>
          <cell r="AM217">
            <v>0</v>
          </cell>
        </row>
        <row r="218">
          <cell r="Z218">
            <v>0</v>
          </cell>
          <cell r="AC218">
            <v>0</v>
          </cell>
          <cell r="AF218">
            <v>0</v>
          </cell>
          <cell r="AL218">
            <v>0</v>
          </cell>
          <cell r="AM218">
            <v>0</v>
          </cell>
        </row>
        <row r="223">
          <cell r="Z223">
            <v>0</v>
          </cell>
          <cell r="AC223">
            <v>0</v>
          </cell>
          <cell r="AF223">
            <v>0</v>
          </cell>
          <cell r="AL223">
            <v>0</v>
          </cell>
          <cell r="AM223">
            <v>0</v>
          </cell>
        </row>
        <row r="224">
          <cell r="Z224">
            <v>0</v>
          </cell>
          <cell r="AC224">
            <v>0</v>
          </cell>
          <cell r="AF224">
            <v>0</v>
          </cell>
          <cell r="AL224">
            <v>0</v>
          </cell>
          <cell r="AM224">
            <v>0</v>
          </cell>
        </row>
        <row r="225">
          <cell r="Z225">
            <v>0</v>
          </cell>
          <cell r="AC225">
            <v>0</v>
          </cell>
          <cell r="AF225">
            <v>0</v>
          </cell>
          <cell r="AL225">
            <v>0</v>
          </cell>
          <cell r="AM225">
            <v>0</v>
          </cell>
        </row>
        <row r="228">
          <cell r="Z228">
            <v>0</v>
          </cell>
          <cell r="AC228">
            <v>0</v>
          </cell>
          <cell r="AF228">
            <v>0</v>
          </cell>
          <cell r="AL228">
            <v>0</v>
          </cell>
          <cell r="AM228">
            <v>0</v>
          </cell>
        </row>
        <row r="229">
          <cell r="Z229">
            <v>0</v>
          </cell>
          <cell r="AC229">
            <v>0</v>
          </cell>
          <cell r="AF229">
            <v>0</v>
          </cell>
          <cell r="AL229">
            <v>0</v>
          </cell>
          <cell r="AM229">
            <v>0</v>
          </cell>
        </row>
        <row r="230">
          <cell r="Z230">
            <v>0</v>
          </cell>
          <cell r="AC230">
            <v>0</v>
          </cell>
          <cell r="AF230">
            <v>0</v>
          </cell>
          <cell r="AL230">
            <v>0</v>
          </cell>
          <cell r="AM230">
            <v>0</v>
          </cell>
        </row>
        <row r="236">
          <cell r="Z236">
            <v>0</v>
          </cell>
          <cell r="AC236">
            <v>0</v>
          </cell>
          <cell r="AF236">
            <v>0</v>
          </cell>
          <cell r="AL236">
            <v>0</v>
          </cell>
          <cell r="AM236">
            <v>0</v>
          </cell>
        </row>
        <row r="237">
          <cell r="Z237">
            <v>0</v>
          </cell>
          <cell r="AC237">
            <v>96276850</v>
          </cell>
          <cell r="AF237">
            <v>0</v>
          </cell>
          <cell r="AL237">
            <v>0</v>
          </cell>
          <cell r="AM237">
            <v>0</v>
          </cell>
        </row>
        <row r="238">
          <cell r="Z238">
            <v>0</v>
          </cell>
          <cell r="AC238">
            <v>0</v>
          </cell>
          <cell r="AF238">
            <v>0</v>
          </cell>
          <cell r="AL238">
            <v>0</v>
          </cell>
          <cell r="AM238">
            <v>0</v>
          </cell>
        </row>
        <row r="239">
          <cell r="Z239">
            <v>0</v>
          </cell>
          <cell r="AC239">
            <v>0</v>
          </cell>
          <cell r="AF239">
            <v>0</v>
          </cell>
          <cell r="AL239">
            <v>0</v>
          </cell>
          <cell r="AM239">
            <v>0</v>
          </cell>
        </row>
        <row r="240">
          <cell r="Z240">
            <v>0</v>
          </cell>
          <cell r="AC240">
            <v>0</v>
          </cell>
          <cell r="AF240">
            <v>0</v>
          </cell>
          <cell r="AL240">
            <v>0</v>
          </cell>
          <cell r="AM240">
            <v>0</v>
          </cell>
        </row>
        <row r="241">
          <cell r="Z241">
            <v>0</v>
          </cell>
          <cell r="AC241">
            <v>0</v>
          </cell>
          <cell r="AF241">
            <v>99508741</v>
          </cell>
          <cell r="AL241">
            <v>0</v>
          </cell>
          <cell r="AM241">
            <v>0</v>
          </cell>
        </row>
        <row r="244">
          <cell r="AL244">
            <v>0</v>
          </cell>
          <cell r="AM244">
            <v>0</v>
          </cell>
        </row>
        <row r="245">
          <cell r="Z245">
            <v>982217</v>
          </cell>
          <cell r="AC245">
            <v>28559553</v>
          </cell>
          <cell r="AF245">
            <v>25376239</v>
          </cell>
          <cell r="AL245">
            <v>0</v>
          </cell>
          <cell r="AM245">
            <v>0</v>
          </cell>
        </row>
        <row r="246">
          <cell r="Z246">
            <v>0</v>
          </cell>
          <cell r="AC246">
            <v>0</v>
          </cell>
          <cell r="AF246">
            <v>0</v>
          </cell>
          <cell r="AL246">
            <v>0</v>
          </cell>
          <cell r="AM246">
            <v>0</v>
          </cell>
        </row>
        <row r="247">
          <cell r="Z247">
            <v>0</v>
          </cell>
          <cell r="AC247">
            <v>0</v>
          </cell>
          <cell r="AF247">
            <v>0</v>
          </cell>
          <cell r="AL247">
            <v>0</v>
          </cell>
          <cell r="AM247">
            <v>0</v>
          </cell>
        </row>
        <row r="248">
          <cell r="Z248">
            <v>0</v>
          </cell>
          <cell r="AC248">
            <v>0</v>
          </cell>
          <cell r="AF248">
            <v>0</v>
          </cell>
          <cell r="AL248">
            <v>0</v>
          </cell>
          <cell r="AM248">
            <v>0</v>
          </cell>
        </row>
        <row r="249">
          <cell r="Z249">
            <v>0</v>
          </cell>
          <cell r="AC249">
            <v>0</v>
          </cell>
          <cell r="AF249">
            <v>0</v>
          </cell>
          <cell r="AL249">
            <v>0</v>
          </cell>
          <cell r="AM249">
            <v>0</v>
          </cell>
        </row>
        <row r="250">
          <cell r="Z250">
            <v>0</v>
          </cell>
          <cell r="AC250">
            <v>0</v>
          </cell>
          <cell r="AF250">
            <v>0</v>
          </cell>
          <cell r="AL250">
            <v>0</v>
          </cell>
          <cell r="AM250">
            <v>0</v>
          </cell>
        </row>
        <row r="251">
          <cell r="Z251">
            <v>0</v>
          </cell>
          <cell r="AC251">
            <v>0</v>
          </cell>
          <cell r="AF251">
            <v>0</v>
          </cell>
          <cell r="AL251">
            <v>0</v>
          </cell>
          <cell r="AM251">
            <v>0</v>
          </cell>
        </row>
        <row r="252">
          <cell r="Z252">
            <v>0</v>
          </cell>
          <cell r="AC252">
            <v>0</v>
          </cell>
          <cell r="AF252">
            <v>0</v>
          </cell>
          <cell r="AL252">
            <v>0</v>
          </cell>
          <cell r="AM252">
            <v>0</v>
          </cell>
        </row>
        <row r="253">
          <cell r="Z253">
            <v>0</v>
          </cell>
          <cell r="AC253">
            <v>0</v>
          </cell>
          <cell r="AF253">
            <v>0</v>
          </cell>
          <cell r="AL253">
            <v>0</v>
          </cell>
          <cell r="AM253">
            <v>0</v>
          </cell>
        </row>
        <row r="254">
          <cell r="Z254">
            <v>0</v>
          </cell>
          <cell r="AC254">
            <v>0</v>
          </cell>
          <cell r="AF254">
            <v>0</v>
          </cell>
          <cell r="AL254">
            <v>0</v>
          </cell>
          <cell r="AM254">
            <v>0</v>
          </cell>
        </row>
        <row r="255">
          <cell r="Z255">
            <v>0</v>
          </cell>
          <cell r="AC255">
            <v>0</v>
          </cell>
          <cell r="AF255">
            <v>0</v>
          </cell>
          <cell r="AL255">
            <v>0</v>
          </cell>
          <cell r="AM255">
            <v>0</v>
          </cell>
        </row>
        <row r="256">
          <cell r="Z256">
            <v>0</v>
          </cell>
          <cell r="AC256">
            <v>0</v>
          </cell>
          <cell r="AF256">
            <v>0</v>
          </cell>
          <cell r="AL256">
            <v>0</v>
          </cell>
          <cell r="AM256">
            <v>0</v>
          </cell>
        </row>
      </sheetData>
      <sheetData sheetId="6">
        <row r="7">
          <cell r="BQ7">
            <v>3701689989</v>
          </cell>
        </row>
        <row r="10">
          <cell r="BQ10">
            <v>116194235</v>
          </cell>
        </row>
        <row r="11">
          <cell r="BQ11">
            <v>1747407</v>
          </cell>
        </row>
        <row r="12">
          <cell r="P12">
            <v>0</v>
          </cell>
          <cell r="Q12">
            <v>0</v>
          </cell>
          <cell r="BQ12">
            <v>11882732</v>
          </cell>
        </row>
        <row r="13">
          <cell r="P13">
            <v>0</v>
          </cell>
          <cell r="Q13">
            <v>0</v>
          </cell>
          <cell r="BQ13">
            <v>25071020</v>
          </cell>
        </row>
        <row r="14">
          <cell r="P14">
            <v>0</v>
          </cell>
          <cell r="Q14">
            <v>0</v>
          </cell>
          <cell r="BQ14">
            <v>3277404278</v>
          </cell>
        </row>
        <row r="15">
          <cell r="P15">
            <v>0</v>
          </cell>
          <cell r="Q15">
            <v>0</v>
          </cell>
        </row>
        <row r="16">
          <cell r="BQ16">
            <v>10281263</v>
          </cell>
        </row>
        <row r="17">
          <cell r="Z17">
            <v>50034286</v>
          </cell>
          <cell r="AC17">
            <v>50034286</v>
          </cell>
          <cell r="AF17">
            <v>50033182</v>
          </cell>
          <cell r="AL17">
            <v>0</v>
          </cell>
          <cell r="AM17">
            <v>0</v>
          </cell>
          <cell r="BQ17">
            <v>154972006</v>
          </cell>
        </row>
        <row r="18">
          <cell r="Z18">
            <v>0</v>
          </cell>
          <cell r="AC18">
            <v>0</v>
          </cell>
          <cell r="AF18">
            <v>0</v>
          </cell>
          <cell r="AL18">
            <v>0</v>
          </cell>
          <cell r="AM18">
            <v>0</v>
          </cell>
          <cell r="BQ18">
            <v>69983110</v>
          </cell>
        </row>
        <row r="19">
          <cell r="Z19">
            <v>0</v>
          </cell>
          <cell r="AC19">
            <v>0</v>
          </cell>
          <cell r="AF19">
            <v>0</v>
          </cell>
          <cell r="AL19">
            <v>0</v>
          </cell>
          <cell r="AM19">
            <v>0</v>
          </cell>
          <cell r="BQ19">
            <v>18592197</v>
          </cell>
        </row>
        <row r="20">
          <cell r="BQ20">
            <v>0</v>
          </cell>
        </row>
        <row r="21">
          <cell r="Z21">
            <v>0</v>
          </cell>
          <cell r="AC21">
            <v>0</v>
          </cell>
          <cell r="AF21">
            <v>0</v>
          </cell>
          <cell r="AL21">
            <v>0</v>
          </cell>
          <cell r="AM21">
            <v>0</v>
          </cell>
          <cell r="BQ21">
            <v>0</v>
          </cell>
        </row>
        <row r="22">
          <cell r="Z22">
            <v>1018947</v>
          </cell>
          <cell r="AC22">
            <v>1018947</v>
          </cell>
          <cell r="AF22">
            <v>0</v>
          </cell>
          <cell r="AL22">
            <v>0</v>
          </cell>
          <cell r="AM22">
            <v>0</v>
          </cell>
        </row>
        <row r="23">
          <cell r="H23">
            <v>367736868</v>
          </cell>
          <cell r="K23">
            <v>225224796</v>
          </cell>
          <cell r="P23">
            <v>0</v>
          </cell>
          <cell r="Q23">
            <v>0</v>
          </cell>
          <cell r="Z23">
            <v>0</v>
          </cell>
          <cell r="AC23">
            <v>0</v>
          </cell>
          <cell r="AF23">
            <v>0</v>
          </cell>
          <cell r="AL23">
            <v>0</v>
          </cell>
          <cell r="AM23">
            <v>0</v>
          </cell>
          <cell r="BQ23">
            <v>8561741</v>
          </cell>
        </row>
        <row r="24">
          <cell r="H24">
            <v>130709115</v>
          </cell>
          <cell r="K24">
            <v>130709115</v>
          </cell>
          <cell r="P24">
            <v>0</v>
          </cell>
          <cell r="Q24">
            <v>0</v>
          </cell>
          <cell r="Z24">
            <v>22958439</v>
          </cell>
          <cell r="AC24">
            <v>22958439</v>
          </cell>
          <cell r="AF24">
            <v>0</v>
          </cell>
          <cell r="AL24">
            <v>0</v>
          </cell>
          <cell r="AM24">
            <v>0</v>
          </cell>
          <cell r="BQ24">
            <v>7000000</v>
          </cell>
        </row>
        <row r="25">
          <cell r="Z25">
            <v>0</v>
          </cell>
          <cell r="AC25">
            <v>0</v>
          </cell>
          <cell r="AF25">
            <v>0</v>
          </cell>
          <cell r="AL25">
            <v>0</v>
          </cell>
          <cell r="AM25">
            <v>0</v>
          </cell>
        </row>
        <row r="26">
          <cell r="H26">
            <v>1185381730</v>
          </cell>
          <cell r="K26">
            <v>930139088</v>
          </cell>
          <cell r="P26">
            <v>0</v>
          </cell>
          <cell r="Q26">
            <v>0</v>
          </cell>
          <cell r="Z26">
            <v>719984</v>
          </cell>
          <cell r="AC26">
            <v>719984</v>
          </cell>
          <cell r="AF26">
            <v>719984</v>
          </cell>
          <cell r="AL26">
            <v>0</v>
          </cell>
          <cell r="AM26">
            <v>0</v>
          </cell>
          <cell r="BQ26">
            <v>42566704</v>
          </cell>
        </row>
        <row r="27">
          <cell r="H27">
            <v>40737659</v>
          </cell>
          <cell r="K27">
            <v>40737659</v>
          </cell>
          <cell r="P27">
            <v>0</v>
          </cell>
          <cell r="Q27">
            <v>0</v>
          </cell>
          <cell r="Z27">
            <v>462686</v>
          </cell>
          <cell r="AC27">
            <v>462686</v>
          </cell>
          <cell r="AF27">
            <v>462686</v>
          </cell>
          <cell r="AL27">
            <v>0</v>
          </cell>
          <cell r="AM27">
            <v>0</v>
          </cell>
          <cell r="BQ27">
            <v>0</v>
          </cell>
        </row>
        <row r="28">
          <cell r="Z28">
            <v>0</v>
          </cell>
          <cell r="AC28">
            <v>0</v>
          </cell>
          <cell r="AF28">
            <v>0</v>
          </cell>
          <cell r="AL28">
            <v>0</v>
          </cell>
          <cell r="AM28">
            <v>0</v>
          </cell>
          <cell r="BQ28">
            <v>170443783</v>
          </cell>
        </row>
        <row r="29">
          <cell r="Z29">
            <v>127145</v>
          </cell>
          <cell r="AC29">
            <v>127145</v>
          </cell>
          <cell r="AF29">
            <v>0</v>
          </cell>
          <cell r="AL29">
            <v>0</v>
          </cell>
          <cell r="AM29">
            <v>0</v>
          </cell>
          <cell r="BQ29">
            <v>313783894</v>
          </cell>
        </row>
        <row r="30">
          <cell r="H30">
            <v>0</v>
          </cell>
          <cell r="K30">
            <v>0</v>
          </cell>
          <cell r="P30">
            <v>0</v>
          </cell>
          <cell r="Q30">
            <v>0</v>
          </cell>
          <cell r="Z30">
            <v>0</v>
          </cell>
          <cell r="AC30">
            <v>0</v>
          </cell>
          <cell r="AF30">
            <v>0</v>
          </cell>
          <cell r="AL30">
            <v>0</v>
          </cell>
          <cell r="AM30">
            <v>0</v>
          </cell>
          <cell r="BQ30">
            <v>0</v>
          </cell>
        </row>
        <row r="31">
          <cell r="H31">
            <v>0</v>
          </cell>
          <cell r="K31">
            <v>0</v>
          </cell>
          <cell r="P31">
            <v>0</v>
          </cell>
          <cell r="Q31">
            <v>0</v>
          </cell>
          <cell r="Z31">
            <v>0</v>
          </cell>
          <cell r="AC31">
            <v>0</v>
          </cell>
          <cell r="AF31">
            <v>0</v>
          </cell>
          <cell r="AL31">
            <v>0</v>
          </cell>
          <cell r="AM31">
            <v>0</v>
          </cell>
          <cell r="BQ31">
            <v>221007338</v>
          </cell>
        </row>
        <row r="32">
          <cell r="Z32">
            <v>0</v>
          </cell>
          <cell r="AC32">
            <v>0</v>
          </cell>
          <cell r="AF32">
            <v>0</v>
          </cell>
          <cell r="AL32">
            <v>0</v>
          </cell>
          <cell r="AM32">
            <v>0</v>
          </cell>
          <cell r="BQ32">
            <v>4449491708</v>
          </cell>
        </row>
        <row r="33">
          <cell r="H33">
            <v>24450469</v>
          </cell>
          <cell r="K33">
            <v>0</v>
          </cell>
          <cell r="P33">
            <v>0</v>
          </cell>
          <cell r="Q33">
            <v>0</v>
          </cell>
          <cell r="Z33">
            <v>0</v>
          </cell>
          <cell r="AC33">
            <v>0</v>
          </cell>
          <cell r="AF33">
            <v>0</v>
          </cell>
          <cell r="AL33">
            <v>0</v>
          </cell>
          <cell r="AM33">
            <v>0</v>
          </cell>
        </row>
        <row r="34">
          <cell r="H34">
            <v>105209148</v>
          </cell>
          <cell r="K34">
            <v>105209148</v>
          </cell>
          <cell r="P34">
            <v>0</v>
          </cell>
          <cell r="Q34">
            <v>0</v>
          </cell>
        </row>
        <row r="36">
          <cell r="H36">
            <v>0</v>
          </cell>
          <cell r="K36">
            <v>0</v>
          </cell>
          <cell r="P36">
            <v>0</v>
          </cell>
          <cell r="Q36">
            <v>0</v>
          </cell>
          <cell r="Z36">
            <v>0</v>
          </cell>
          <cell r="AC36">
            <v>120032982</v>
          </cell>
          <cell r="AF36">
            <v>349362231</v>
          </cell>
          <cell r="AL36">
            <v>0</v>
          </cell>
          <cell r="AM36">
            <v>0</v>
          </cell>
        </row>
        <row r="37">
          <cell r="H37">
            <v>0</v>
          </cell>
          <cell r="K37">
            <v>0</v>
          </cell>
          <cell r="P37">
            <v>0</v>
          </cell>
          <cell r="Q37">
            <v>0</v>
          </cell>
          <cell r="Z37">
            <v>0</v>
          </cell>
          <cell r="AC37">
            <v>0</v>
          </cell>
          <cell r="AF37">
            <v>0</v>
          </cell>
          <cell r="AL37">
            <v>0</v>
          </cell>
          <cell r="AM37">
            <v>0</v>
          </cell>
        </row>
        <row r="38">
          <cell r="H38">
            <v>0</v>
          </cell>
          <cell r="K38">
            <v>0</v>
          </cell>
          <cell r="P38">
            <v>0</v>
          </cell>
          <cell r="Q38">
            <v>0</v>
          </cell>
          <cell r="Z38">
            <v>0</v>
          </cell>
          <cell r="AC38">
            <v>0</v>
          </cell>
          <cell r="AF38">
            <v>0</v>
          </cell>
          <cell r="AL38">
            <v>0</v>
          </cell>
          <cell r="AM38">
            <v>0</v>
          </cell>
        </row>
        <row r="39">
          <cell r="H39">
            <v>0</v>
          </cell>
          <cell r="K39">
            <v>0</v>
          </cell>
          <cell r="P39">
            <v>0</v>
          </cell>
          <cell r="Q39">
            <v>0</v>
          </cell>
          <cell r="Z39">
            <v>-22915280</v>
          </cell>
          <cell r="AC39">
            <v>32289804</v>
          </cell>
          <cell r="AF39">
            <v>46870084</v>
          </cell>
          <cell r="AL39">
            <v>0</v>
          </cell>
          <cell r="AM39">
            <v>0</v>
          </cell>
        </row>
        <row r="40">
          <cell r="H40">
            <v>0</v>
          </cell>
          <cell r="K40">
            <v>0</v>
          </cell>
          <cell r="P40">
            <v>0</v>
          </cell>
          <cell r="Q40">
            <v>0</v>
          </cell>
          <cell r="Z40">
            <v>0</v>
          </cell>
          <cell r="AC40">
            <v>0</v>
          </cell>
          <cell r="AF40">
            <v>0</v>
          </cell>
          <cell r="AL40">
            <v>0</v>
          </cell>
          <cell r="AM40">
            <v>0</v>
          </cell>
        </row>
        <row r="41">
          <cell r="H41">
            <v>0</v>
          </cell>
          <cell r="K41">
            <v>0</v>
          </cell>
          <cell r="P41">
            <v>0</v>
          </cell>
          <cell r="Q41">
            <v>0</v>
          </cell>
          <cell r="Z41">
            <v>0</v>
          </cell>
          <cell r="AC41">
            <v>0</v>
          </cell>
          <cell r="AF41">
            <v>0</v>
          </cell>
          <cell r="AL41">
            <v>0</v>
          </cell>
          <cell r="AM41">
            <v>0</v>
          </cell>
        </row>
        <row r="43">
          <cell r="H43">
            <v>26902000</v>
          </cell>
          <cell r="K43">
            <v>0</v>
          </cell>
          <cell r="P43">
            <v>0</v>
          </cell>
          <cell r="Q43">
            <v>0</v>
          </cell>
        </row>
        <row r="44">
          <cell r="H44">
            <v>0</v>
          </cell>
          <cell r="K44">
            <v>0</v>
          </cell>
          <cell r="P44">
            <v>0</v>
          </cell>
          <cell r="Q44">
            <v>0</v>
          </cell>
        </row>
        <row r="45">
          <cell r="Z45">
            <v>5149330</v>
          </cell>
          <cell r="AC45">
            <v>5149330</v>
          </cell>
          <cell r="AF45">
            <v>4131473</v>
          </cell>
          <cell r="AL45">
            <v>0</v>
          </cell>
          <cell r="AM45">
            <v>0</v>
          </cell>
        </row>
        <row r="46">
          <cell r="H46">
            <v>0</v>
          </cell>
          <cell r="K46">
            <v>0</v>
          </cell>
          <cell r="P46">
            <v>0</v>
          </cell>
          <cell r="Q46">
            <v>0</v>
          </cell>
          <cell r="Z46">
            <v>0</v>
          </cell>
          <cell r="AC46">
            <v>0</v>
          </cell>
          <cell r="AF46">
            <v>0</v>
          </cell>
          <cell r="AL46">
            <v>0</v>
          </cell>
          <cell r="AM46">
            <v>0</v>
          </cell>
        </row>
        <row r="47">
          <cell r="H47">
            <v>0</v>
          </cell>
          <cell r="K47">
            <v>0</v>
          </cell>
          <cell r="P47">
            <v>0</v>
          </cell>
          <cell r="Q47">
            <v>0</v>
          </cell>
          <cell r="Z47">
            <v>0</v>
          </cell>
          <cell r="AC47">
            <v>0</v>
          </cell>
          <cell r="AF47">
            <v>0</v>
          </cell>
          <cell r="AL47">
            <v>0</v>
          </cell>
          <cell r="AM47">
            <v>0</v>
          </cell>
        </row>
        <row r="48">
          <cell r="Z48">
            <v>265492</v>
          </cell>
          <cell r="AC48">
            <v>265492</v>
          </cell>
          <cell r="AF48">
            <v>276598</v>
          </cell>
          <cell r="AL48">
            <v>0</v>
          </cell>
          <cell r="AM48">
            <v>0</v>
          </cell>
        </row>
        <row r="49">
          <cell r="H49">
            <v>0</v>
          </cell>
          <cell r="K49">
            <v>0</v>
          </cell>
          <cell r="P49">
            <v>0</v>
          </cell>
          <cell r="Q49">
            <v>0</v>
          </cell>
        </row>
        <row r="50">
          <cell r="H50">
            <v>0</v>
          </cell>
          <cell r="K50">
            <v>0</v>
          </cell>
          <cell r="P50">
            <v>0</v>
          </cell>
          <cell r="Q50">
            <v>0</v>
          </cell>
          <cell r="Z50">
            <v>0</v>
          </cell>
          <cell r="AC50">
            <v>0</v>
          </cell>
          <cell r="AF50">
            <v>0</v>
          </cell>
          <cell r="AL50">
            <v>0</v>
          </cell>
          <cell r="AM50">
            <v>0</v>
          </cell>
        </row>
        <row r="51">
          <cell r="Z51">
            <v>7197202</v>
          </cell>
          <cell r="AC51">
            <v>7197202</v>
          </cell>
          <cell r="AF51">
            <v>449824</v>
          </cell>
          <cell r="AL51">
            <v>0</v>
          </cell>
          <cell r="AM51">
            <v>0</v>
          </cell>
        </row>
        <row r="52">
          <cell r="H52">
            <v>0</v>
          </cell>
          <cell r="K52">
            <v>0</v>
          </cell>
          <cell r="P52">
            <v>0</v>
          </cell>
          <cell r="Q52">
            <v>0</v>
          </cell>
          <cell r="Z52">
            <v>0</v>
          </cell>
          <cell r="AC52">
            <v>0</v>
          </cell>
          <cell r="AF52">
            <v>0</v>
          </cell>
          <cell r="AL52">
            <v>0</v>
          </cell>
          <cell r="AM52">
            <v>0</v>
          </cell>
        </row>
        <row r="53">
          <cell r="H53">
            <v>0</v>
          </cell>
          <cell r="K53">
            <v>0</v>
          </cell>
          <cell r="P53">
            <v>0</v>
          </cell>
          <cell r="Q53">
            <v>0</v>
          </cell>
          <cell r="Z53">
            <v>0</v>
          </cell>
          <cell r="AC53">
            <v>0</v>
          </cell>
          <cell r="AF53">
            <v>0</v>
          </cell>
          <cell r="AL53">
            <v>0</v>
          </cell>
          <cell r="AM53">
            <v>0</v>
          </cell>
        </row>
        <row r="54">
          <cell r="Z54">
            <v>2034426</v>
          </cell>
          <cell r="AC54">
            <v>2034426</v>
          </cell>
          <cell r="AF54">
            <v>2119521</v>
          </cell>
          <cell r="AL54">
            <v>0</v>
          </cell>
          <cell r="AM54">
            <v>0</v>
          </cell>
        </row>
        <row r="55">
          <cell r="H55">
            <v>0</v>
          </cell>
          <cell r="K55">
            <v>0</v>
          </cell>
          <cell r="P55">
            <v>0</v>
          </cell>
          <cell r="Q55">
            <v>0</v>
          </cell>
          <cell r="Z55">
            <v>0</v>
          </cell>
          <cell r="AC55">
            <v>0</v>
          </cell>
          <cell r="AF55">
            <v>0</v>
          </cell>
          <cell r="AL55">
            <v>0</v>
          </cell>
          <cell r="AM55">
            <v>0</v>
          </cell>
        </row>
        <row r="56">
          <cell r="H56">
            <v>0</v>
          </cell>
          <cell r="K56">
            <v>0</v>
          </cell>
          <cell r="P56">
            <v>0</v>
          </cell>
          <cell r="Q56">
            <v>0</v>
          </cell>
        </row>
        <row r="58">
          <cell r="H58">
            <v>0</v>
          </cell>
          <cell r="K58">
            <v>0</v>
          </cell>
          <cell r="P58">
            <v>0</v>
          </cell>
          <cell r="Q58">
            <v>0</v>
          </cell>
        </row>
        <row r="59">
          <cell r="H59">
            <v>0</v>
          </cell>
          <cell r="K59">
            <v>0</v>
          </cell>
          <cell r="P59">
            <v>0</v>
          </cell>
          <cell r="Q59">
            <v>0</v>
          </cell>
          <cell r="Z59">
            <v>1017213</v>
          </cell>
          <cell r="AC59">
            <v>1017213</v>
          </cell>
          <cell r="AF59">
            <v>1059761</v>
          </cell>
          <cell r="AL59">
            <v>0</v>
          </cell>
          <cell r="AM59">
            <v>0</v>
          </cell>
        </row>
        <row r="60">
          <cell r="Z60">
            <v>1525820</v>
          </cell>
          <cell r="AC60">
            <v>1525820</v>
          </cell>
          <cell r="AF60">
            <v>1589641</v>
          </cell>
          <cell r="AL60">
            <v>0</v>
          </cell>
          <cell r="AM60">
            <v>0</v>
          </cell>
        </row>
        <row r="61">
          <cell r="H61">
            <v>3213086</v>
          </cell>
          <cell r="K61">
            <v>0</v>
          </cell>
          <cell r="P61">
            <v>0</v>
          </cell>
          <cell r="Q61">
            <v>0</v>
          </cell>
          <cell r="Z61">
            <v>0</v>
          </cell>
          <cell r="AC61">
            <v>0</v>
          </cell>
          <cell r="AF61">
            <v>0</v>
          </cell>
          <cell r="AL61">
            <v>0</v>
          </cell>
          <cell r="AM61">
            <v>0</v>
          </cell>
        </row>
        <row r="62">
          <cell r="H62">
            <v>0</v>
          </cell>
          <cell r="K62">
            <v>0</v>
          </cell>
          <cell r="P62">
            <v>0</v>
          </cell>
          <cell r="Q62">
            <v>0</v>
          </cell>
        </row>
        <row r="64">
          <cell r="H64">
            <v>119284140</v>
          </cell>
          <cell r="K64">
            <v>101004846</v>
          </cell>
          <cell r="P64">
            <v>0</v>
          </cell>
          <cell r="Q64">
            <v>0</v>
          </cell>
        </row>
        <row r="65">
          <cell r="H65">
            <v>17618866</v>
          </cell>
          <cell r="K65">
            <v>17618866</v>
          </cell>
          <cell r="P65">
            <v>0</v>
          </cell>
          <cell r="Q65">
            <v>0</v>
          </cell>
        </row>
        <row r="66">
          <cell r="Z66">
            <v>66126577</v>
          </cell>
          <cell r="AC66">
            <v>66126577</v>
          </cell>
          <cell r="AF66">
            <v>66161053</v>
          </cell>
          <cell r="AL66">
            <v>0</v>
          </cell>
          <cell r="AM66">
            <v>0</v>
          </cell>
        </row>
        <row r="67">
          <cell r="H67">
            <v>0</v>
          </cell>
          <cell r="K67">
            <v>0</v>
          </cell>
          <cell r="P67">
            <v>0</v>
          </cell>
          <cell r="Q67">
            <v>0</v>
          </cell>
          <cell r="Z67">
            <v>2621734</v>
          </cell>
          <cell r="AC67">
            <v>2621734</v>
          </cell>
          <cell r="AF67">
            <v>1747407</v>
          </cell>
          <cell r="AL67">
            <v>0</v>
          </cell>
          <cell r="AM67">
            <v>0</v>
          </cell>
        </row>
        <row r="68">
          <cell r="H68">
            <v>0</v>
          </cell>
          <cell r="K68">
            <v>0</v>
          </cell>
          <cell r="P68">
            <v>0</v>
          </cell>
          <cell r="Q68">
            <v>0</v>
          </cell>
          <cell r="Z68">
            <v>0</v>
          </cell>
          <cell r="AC68">
            <v>0</v>
          </cell>
          <cell r="AF68">
            <v>0</v>
          </cell>
          <cell r="AL68">
            <v>0</v>
          </cell>
          <cell r="AM68">
            <v>0</v>
          </cell>
        </row>
        <row r="70">
          <cell r="H70">
            <v>49945085</v>
          </cell>
          <cell r="K70">
            <v>16729232</v>
          </cell>
          <cell r="P70">
            <v>0</v>
          </cell>
          <cell r="Q70">
            <v>0</v>
          </cell>
          <cell r="Z70">
            <v>0</v>
          </cell>
          <cell r="AC70">
            <v>0</v>
          </cell>
          <cell r="AF70">
            <v>0</v>
          </cell>
          <cell r="AL70">
            <v>0</v>
          </cell>
          <cell r="AM70">
            <v>0</v>
          </cell>
        </row>
        <row r="71">
          <cell r="H71">
            <v>29906319</v>
          </cell>
          <cell r="K71">
            <v>29906319</v>
          </cell>
          <cell r="P71">
            <v>0</v>
          </cell>
          <cell r="Q71">
            <v>0</v>
          </cell>
          <cell r="Z71">
            <v>3450107</v>
          </cell>
          <cell r="AC71">
            <v>3450107</v>
          </cell>
          <cell r="AF71">
            <v>4314708</v>
          </cell>
          <cell r="AL71">
            <v>0</v>
          </cell>
          <cell r="AM71">
            <v>0</v>
          </cell>
        </row>
        <row r="72">
          <cell r="Z72">
            <v>826368</v>
          </cell>
          <cell r="AC72">
            <v>826368</v>
          </cell>
          <cell r="AF72">
            <v>1700325</v>
          </cell>
          <cell r="AL72">
            <v>0</v>
          </cell>
          <cell r="AM72">
            <v>0</v>
          </cell>
        </row>
        <row r="73">
          <cell r="H73">
            <v>28745827</v>
          </cell>
          <cell r="K73">
            <v>52173086</v>
          </cell>
          <cell r="P73">
            <v>0</v>
          </cell>
          <cell r="Q73">
            <v>0</v>
          </cell>
          <cell r="Z73">
            <v>28672879</v>
          </cell>
          <cell r="AC73">
            <v>28672879</v>
          </cell>
          <cell r="AF73">
            <v>1136107</v>
          </cell>
          <cell r="AL73">
            <v>0</v>
          </cell>
          <cell r="AM73">
            <v>0</v>
          </cell>
        </row>
        <row r="74">
          <cell r="H74">
            <v>26655814</v>
          </cell>
          <cell r="K74">
            <v>26655814</v>
          </cell>
          <cell r="P74">
            <v>0</v>
          </cell>
          <cell r="Q74">
            <v>0</v>
          </cell>
          <cell r="Z74">
            <v>0</v>
          </cell>
          <cell r="AC74">
            <v>0</v>
          </cell>
          <cell r="AF74">
            <v>0</v>
          </cell>
          <cell r="AL74">
            <v>0</v>
          </cell>
          <cell r="AM74">
            <v>0</v>
          </cell>
        </row>
        <row r="75">
          <cell r="Z75">
            <v>411416</v>
          </cell>
          <cell r="AC75">
            <v>411416</v>
          </cell>
          <cell r="AF75">
            <v>411416</v>
          </cell>
          <cell r="AL75">
            <v>0</v>
          </cell>
          <cell r="AM75">
            <v>0</v>
          </cell>
        </row>
        <row r="76">
          <cell r="H76">
            <v>52670</v>
          </cell>
          <cell r="K76">
            <v>52670</v>
          </cell>
          <cell r="P76">
            <v>0</v>
          </cell>
          <cell r="Q76">
            <v>0</v>
          </cell>
          <cell r="Z76">
            <v>264392</v>
          </cell>
          <cell r="AC76">
            <v>264392</v>
          </cell>
          <cell r="AF76">
            <v>264392</v>
          </cell>
          <cell r="AL76">
            <v>0</v>
          </cell>
          <cell r="AM76">
            <v>0</v>
          </cell>
        </row>
        <row r="77">
          <cell r="H77">
            <v>0</v>
          </cell>
          <cell r="K77">
            <v>0</v>
          </cell>
          <cell r="P77">
            <v>0</v>
          </cell>
          <cell r="Q77">
            <v>0</v>
          </cell>
          <cell r="Z77">
            <v>0</v>
          </cell>
          <cell r="AC77">
            <v>0</v>
          </cell>
          <cell r="AF77">
            <v>2310727</v>
          </cell>
          <cell r="AL77">
            <v>0</v>
          </cell>
          <cell r="AM77">
            <v>0</v>
          </cell>
        </row>
        <row r="78">
          <cell r="Z78">
            <v>430283</v>
          </cell>
          <cell r="AC78">
            <v>430283</v>
          </cell>
          <cell r="AF78">
            <v>562387</v>
          </cell>
          <cell r="AL78">
            <v>0</v>
          </cell>
          <cell r="AM78">
            <v>0</v>
          </cell>
        </row>
        <row r="79">
          <cell r="H79">
            <v>10891678</v>
          </cell>
          <cell r="K79">
            <v>7456406</v>
          </cell>
          <cell r="P79">
            <v>0</v>
          </cell>
          <cell r="Q79">
            <v>0</v>
          </cell>
          <cell r="Z79">
            <v>0</v>
          </cell>
          <cell r="AC79">
            <v>0</v>
          </cell>
          <cell r="AF79">
            <v>0</v>
          </cell>
          <cell r="AL79">
            <v>0</v>
          </cell>
          <cell r="AM79">
            <v>0</v>
          </cell>
        </row>
        <row r="80">
          <cell r="H80">
            <v>0</v>
          </cell>
          <cell r="K80">
            <v>0</v>
          </cell>
          <cell r="P80">
            <v>0</v>
          </cell>
          <cell r="Q80">
            <v>0</v>
          </cell>
          <cell r="Z80">
            <v>0</v>
          </cell>
          <cell r="AC80">
            <v>0</v>
          </cell>
          <cell r="AF80">
            <v>0</v>
          </cell>
          <cell r="AL80">
            <v>0</v>
          </cell>
          <cell r="AM80">
            <v>0</v>
          </cell>
        </row>
        <row r="81">
          <cell r="Z81">
            <v>0</v>
          </cell>
          <cell r="AC81">
            <v>0</v>
          </cell>
          <cell r="AF81">
            <v>0</v>
          </cell>
          <cell r="AL81">
            <v>0</v>
          </cell>
          <cell r="AM81">
            <v>0</v>
          </cell>
        </row>
        <row r="82">
          <cell r="H82">
            <v>1739919</v>
          </cell>
          <cell r="K82">
            <v>1652143</v>
          </cell>
          <cell r="P82">
            <v>0</v>
          </cell>
          <cell r="Q82">
            <v>0</v>
          </cell>
        </row>
        <row r="83">
          <cell r="H83">
            <v>124947</v>
          </cell>
          <cell r="K83">
            <v>124947</v>
          </cell>
          <cell r="P83">
            <v>0</v>
          </cell>
          <cell r="Q83">
            <v>0</v>
          </cell>
        </row>
        <row r="84">
          <cell r="Z84">
            <v>0</v>
          </cell>
          <cell r="AC84">
            <v>999299967</v>
          </cell>
          <cell r="AF84">
            <v>2865965828</v>
          </cell>
          <cell r="AL84">
            <v>-2300000000</v>
          </cell>
          <cell r="AM84">
            <v>0</v>
          </cell>
        </row>
        <row r="85">
          <cell r="Z85">
            <v>0</v>
          </cell>
          <cell r="AC85">
            <v>0</v>
          </cell>
          <cell r="AF85">
            <v>0</v>
          </cell>
          <cell r="AL85">
            <v>0</v>
          </cell>
          <cell r="AM85">
            <v>0</v>
          </cell>
        </row>
        <row r="86">
          <cell r="H86">
            <v>1140338</v>
          </cell>
          <cell r="K86">
            <v>1140338</v>
          </cell>
          <cell r="P86">
            <v>0</v>
          </cell>
          <cell r="Q86">
            <v>0</v>
          </cell>
          <cell r="Z86">
            <v>0</v>
          </cell>
          <cell r="AC86">
            <v>6763342</v>
          </cell>
          <cell r="AF86">
            <v>15206135</v>
          </cell>
          <cell r="AL86">
            <v>0</v>
          </cell>
          <cell r="AM86">
            <v>0</v>
          </cell>
        </row>
        <row r="87">
          <cell r="H87">
            <v>0</v>
          </cell>
          <cell r="K87">
            <v>0</v>
          </cell>
          <cell r="P87">
            <v>0</v>
          </cell>
          <cell r="Q87">
            <v>0</v>
          </cell>
          <cell r="Z87">
            <v>0</v>
          </cell>
          <cell r="AC87">
            <v>0</v>
          </cell>
          <cell r="AF87">
            <v>0</v>
          </cell>
          <cell r="AL87">
            <v>0</v>
          </cell>
          <cell r="AM87">
            <v>0</v>
          </cell>
        </row>
        <row r="88">
          <cell r="H88">
            <v>0</v>
          </cell>
          <cell r="K88">
            <v>0</v>
          </cell>
          <cell r="P88">
            <v>0</v>
          </cell>
          <cell r="Q88">
            <v>0</v>
          </cell>
          <cell r="Z88">
            <v>0</v>
          </cell>
          <cell r="AC88">
            <v>0</v>
          </cell>
          <cell r="AF88">
            <v>4140580</v>
          </cell>
          <cell r="AL88">
            <v>0</v>
          </cell>
          <cell r="AM88">
            <v>0</v>
          </cell>
        </row>
        <row r="89">
          <cell r="H89">
            <v>0</v>
          </cell>
          <cell r="K89">
            <v>0</v>
          </cell>
          <cell r="P89">
            <v>0</v>
          </cell>
          <cell r="Q89">
            <v>0</v>
          </cell>
        </row>
        <row r="90">
          <cell r="H90">
            <v>0</v>
          </cell>
          <cell r="K90">
            <v>0</v>
          </cell>
          <cell r="P90">
            <v>0</v>
          </cell>
          <cell r="Q90">
            <v>0</v>
          </cell>
        </row>
        <row r="91">
          <cell r="H91">
            <v>0</v>
          </cell>
          <cell r="K91">
            <v>0</v>
          </cell>
          <cell r="P91">
            <v>0</v>
          </cell>
          <cell r="Q91">
            <v>0</v>
          </cell>
        </row>
        <row r="92">
          <cell r="H92">
            <v>0</v>
          </cell>
          <cell r="K92">
            <v>0</v>
          </cell>
          <cell r="P92">
            <v>0</v>
          </cell>
          <cell r="Q92">
            <v>0</v>
          </cell>
          <cell r="Z92">
            <v>5006418</v>
          </cell>
          <cell r="AC92">
            <v>5006418</v>
          </cell>
          <cell r="AF92">
            <v>6040315</v>
          </cell>
          <cell r="AL92">
            <v>0</v>
          </cell>
          <cell r="AM92">
            <v>0</v>
          </cell>
        </row>
        <row r="93">
          <cell r="Z93">
            <v>0</v>
          </cell>
          <cell r="AC93">
            <v>0</v>
          </cell>
          <cell r="AF93">
            <v>0</v>
          </cell>
          <cell r="AL93">
            <v>0</v>
          </cell>
          <cell r="AM93">
            <v>0</v>
          </cell>
        </row>
        <row r="94">
          <cell r="H94">
            <v>93931314</v>
          </cell>
          <cell r="K94">
            <v>93931314</v>
          </cell>
          <cell r="P94">
            <v>0</v>
          </cell>
          <cell r="Q94">
            <v>93931314</v>
          </cell>
          <cell r="Z94">
            <v>0</v>
          </cell>
          <cell r="AC94">
            <v>0</v>
          </cell>
          <cell r="AF94">
            <v>0</v>
          </cell>
          <cell r="AL94">
            <v>0</v>
          </cell>
          <cell r="AM94">
            <v>0</v>
          </cell>
        </row>
        <row r="95">
          <cell r="H95">
            <v>0</v>
          </cell>
          <cell r="K95">
            <v>0</v>
          </cell>
          <cell r="P95">
            <v>0</v>
          </cell>
          <cell r="Q95">
            <v>0</v>
          </cell>
          <cell r="Z95">
            <v>1474108</v>
          </cell>
          <cell r="AC95">
            <v>1474108</v>
          </cell>
          <cell r="AF95">
            <v>1495502</v>
          </cell>
          <cell r="AL95">
            <v>0</v>
          </cell>
          <cell r="AM95">
            <v>0</v>
          </cell>
        </row>
        <row r="96">
          <cell r="H96">
            <v>0</v>
          </cell>
          <cell r="K96">
            <v>0</v>
          </cell>
          <cell r="P96">
            <v>0</v>
          </cell>
          <cell r="Q96">
            <v>0</v>
          </cell>
        </row>
        <row r="97">
          <cell r="H97">
            <v>0</v>
          </cell>
          <cell r="K97">
            <v>0</v>
          </cell>
          <cell r="P97">
            <v>0</v>
          </cell>
          <cell r="Q97">
            <v>0</v>
          </cell>
          <cell r="Z97">
            <v>0</v>
          </cell>
          <cell r="AC97">
            <v>0</v>
          </cell>
          <cell r="AF97">
            <v>0</v>
          </cell>
          <cell r="AL97">
            <v>0</v>
          </cell>
          <cell r="AM97">
            <v>0</v>
          </cell>
        </row>
        <row r="98">
          <cell r="Z98">
            <v>7140323</v>
          </cell>
          <cell r="AC98">
            <v>7140323</v>
          </cell>
          <cell r="AF98">
            <v>2242708</v>
          </cell>
          <cell r="AL98">
            <v>0</v>
          </cell>
          <cell r="AM98">
            <v>0</v>
          </cell>
        </row>
        <row r="99">
          <cell r="Z99">
            <v>0</v>
          </cell>
          <cell r="AC99">
            <v>0</v>
          </cell>
          <cell r="AF99">
            <v>0</v>
          </cell>
          <cell r="AL99">
            <v>0</v>
          </cell>
          <cell r="AM99">
            <v>0</v>
          </cell>
        </row>
        <row r="100">
          <cell r="H100">
            <v>93931314</v>
          </cell>
          <cell r="K100">
            <v>93931314</v>
          </cell>
          <cell r="P100">
            <v>0</v>
          </cell>
          <cell r="Q100">
            <v>93931314</v>
          </cell>
          <cell r="Z100">
            <v>0</v>
          </cell>
          <cell r="AC100">
            <v>0</v>
          </cell>
          <cell r="AF100">
            <v>0</v>
          </cell>
          <cell r="AL100">
            <v>0</v>
          </cell>
          <cell r="AM100">
            <v>0</v>
          </cell>
        </row>
        <row r="101">
          <cell r="H101">
            <v>0</v>
          </cell>
          <cell r="K101">
            <v>0</v>
          </cell>
          <cell r="P101">
            <v>0</v>
          </cell>
          <cell r="Q101">
            <v>0</v>
          </cell>
          <cell r="Z101">
            <v>2649774</v>
          </cell>
          <cell r="AC101">
            <v>2649774</v>
          </cell>
          <cell r="AF101">
            <v>2516779</v>
          </cell>
          <cell r="AL101">
            <v>0</v>
          </cell>
          <cell r="AM101">
            <v>0</v>
          </cell>
        </row>
        <row r="102">
          <cell r="H102">
            <v>0</v>
          </cell>
          <cell r="K102">
            <v>0</v>
          </cell>
          <cell r="P102">
            <v>0</v>
          </cell>
          <cell r="Q102">
            <v>0</v>
          </cell>
          <cell r="Z102">
            <v>0</v>
          </cell>
          <cell r="AC102">
            <v>0</v>
          </cell>
          <cell r="AF102">
            <v>0</v>
          </cell>
          <cell r="AL102">
            <v>0</v>
          </cell>
          <cell r="AM102">
            <v>0</v>
          </cell>
        </row>
        <row r="104">
          <cell r="H104">
            <v>2987715</v>
          </cell>
          <cell r="K104">
            <v>2107115</v>
          </cell>
          <cell r="P104">
            <v>0</v>
          </cell>
          <cell r="Q104">
            <v>0</v>
          </cell>
        </row>
        <row r="105">
          <cell r="H105">
            <v>0</v>
          </cell>
          <cell r="K105">
            <v>0</v>
          </cell>
          <cell r="P105">
            <v>0</v>
          </cell>
          <cell r="Q105">
            <v>0</v>
          </cell>
        </row>
        <row r="106">
          <cell r="H106">
            <v>0</v>
          </cell>
          <cell r="K106">
            <v>0</v>
          </cell>
          <cell r="P106">
            <v>0</v>
          </cell>
          <cell r="Q106">
            <v>0</v>
          </cell>
          <cell r="Z106">
            <v>1326587</v>
          </cell>
          <cell r="AC106">
            <v>1326587</v>
          </cell>
          <cell r="AF106">
            <v>1259939</v>
          </cell>
          <cell r="AL106">
            <v>0</v>
          </cell>
          <cell r="AM106">
            <v>0</v>
          </cell>
        </row>
        <row r="107">
          <cell r="Z107">
            <v>1989180</v>
          </cell>
          <cell r="AC107">
            <v>1989180</v>
          </cell>
          <cell r="AF107">
            <v>1888959</v>
          </cell>
          <cell r="AL107">
            <v>0</v>
          </cell>
          <cell r="AM107">
            <v>0</v>
          </cell>
        </row>
        <row r="108">
          <cell r="Z108">
            <v>0</v>
          </cell>
          <cell r="AC108">
            <v>0</v>
          </cell>
          <cell r="AF108">
            <v>0</v>
          </cell>
          <cell r="AL108">
            <v>0</v>
          </cell>
          <cell r="AM108">
            <v>0</v>
          </cell>
        </row>
        <row r="109">
          <cell r="H109">
            <v>2987715</v>
          </cell>
          <cell r="K109">
            <v>2107115</v>
          </cell>
          <cell r="P109">
            <v>0</v>
          </cell>
          <cell r="Q109">
            <v>0</v>
          </cell>
        </row>
        <row r="110">
          <cell r="H110">
            <v>0</v>
          </cell>
          <cell r="K110">
            <v>0</v>
          </cell>
          <cell r="P110">
            <v>0</v>
          </cell>
          <cell r="Q110">
            <v>0</v>
          </cell>
        </row>
        <row r="111">
          <cell r="H111">
            <v>0</v>
          </cell>
          <cell r="K111">
            <v>0</v>
          </cell>
          <cell r="P111">
            <v>0</v>
          </cell>
          <cell r="Q111">
            <v>0</v>
          </cell>
        </row>
        <row r="113">
          <cell r="H113">
            <v>87101456</v>
          </cell>
          <cell r="K113">
            <v>87101456</v>
          </cell>
          <cell r="P113">
            <v>0</v>
          </cell>
          <cell r="Q113">
            <v>0</v>
          </cell>
        </row>
        <row r="115">
          <cell r="H115">
            <v>0</v>
          </cell>
          <cell r="K115">
            <v>0</v>
          </cell>
          <cell r="P115">
            <v>0</v>
          </cell>
          <cell r="Q115">
            <v>0</v>
          </cell>
          <cell r="Z115">
            <v>0</v>
          </cell>
          <cell r="AC115">
            <v>0</v>
          </cell>
          <cell r="AF115">
            <v>0</v>
          </cell>
          <cell r="AL115">
            <v>0</v>
          </cell>
          <cell r="AM115">
            <v>0</v>
          </cell>
        </row>
        <row r="116">
          <cell r="H116">
            <v>0</v>
          </cell>
          <cell r="K116">
            <v>0</v>
          </cell>
          <cell r="P116">
            <v>0</v>
          </cell>
          <cell r="Q116">
            <v>0</v>
          </cell>
          <cell r="Z116">
            <v>3526500</v>
          </cell>
          <cell r="AC116">
            <v>4053464</v>
          </cell>
          <cell r="AF116">
            <v>78200</v>
          </cell>
          <cell r="AL116">
            <v>0</v>
          </cell>
          <cell r="AM116">
            <v>0</v>
          </cell>
        </row>
        <row r="117">
          <cell r="H117">
            <v>0</v>
          </cell>
          <cell r="K117">
            <v>0</v>
          </cell>
          <cell r="P117">
            <v>0</v>
          </cell>
          <cell r="Q117">
            <v>0</v>
          </cell>
          <cell r="Z117">
            <v>0</v>
          </cell>
          <cell r="AC117">
            <v>0</v>
          </cell>
          <cell r="AF117">
            <v>0</v>
          </cell>
          <cell r="AL117">
            <v>0</v>
          </cell>
          <cell r="AM117">
            <v>0</v>
          </cell>
        </row>
        <row r="118">
          <cell r="Z118">
            <v>2933400</v>
          </cell>
          <cell r="AC118">
            <v>2933400</v>
          </cell>
          <cell r="AF118">
            <v>3184196</v>
          </cell>
          <cell r="AL118">
            <v>0</v>
          </cell>
          <cell r="AM118">
            <v>0</v>
          </cell>
        </row>
        <row r="119">
          <cell r="Z119">
            <v>0</v>
          </cell>
          <cell r="AC119">
            <v>0</v>
          </cell>
          <cell r="AF119">
            <v>0</v>
          </cell>
          <cell r="AL119">
            <v>0</v>
          </cell>
          <cell r="AM119">
            <v>0</v>
          </cell>
        </row>
        <row r="120">
          <cell r="Z120">
            <v>0</v>
          </cell>
          <cell r="AC120">
            <v>0</v>
          </cell>
          <cell r="AF120">
            <v>0</v>
          </cell>
          <cell r="AL120">
            <v>0</v>
          </cell>
          <cell r="AM120">
            <v>0</v>
          </cell>
        </row>
        <row r="121">
          <cell r="Z121">
            <v>0</v>
          </cell>
          <cell r="AC121">
            <v>0</v>
          </cell>
          <cell r="AF121">
            <v>0</v>
          </cell>
          <cell r="AL121">
            <v>0</v>
          </cell>
          <cell r="AM121">
            <v>0</v>
          </cell>
        </row>
        <row r="124">
          <cell r="Z124">
            <v>0</v>
          </cell>
          <cell r="AC124">
            <v>0</v>
          </cell>
          <cell r="AF124">
            <v>0</v>
          </cell>
          <cell r="AL124">
            <v>0</v>
          </cell>
          <cell r="AM124">
            <v>0</v>
          </cell>
        </row>
        <row r="125">
          <cell r="Z125">
            <v>0</v>
          </cell>
          <cell r="AC125">
            <v>5367000</v>
          </cell>
          <cell r="AF125">
            <v>0</v>
          </cell>
          <cell r="AL125">
            <v>0</v>
          </cell>
          <cell r="AM125">
            <v>0</v>
          </cell>
        </row>
        <row r="126">
          <cell r="Z126">
            <v>18592197</v>
          </cell>
          <cell r="AC126">
            <v>18592197</v>
          </cell>
          <cell r="AF126">
            <v>18592197</v>
          </cell>
          <cell r="AL126">
            <v>0</v>
          </cell>
          <cell r="AM126">
            <v>0</v>
          </cell>
        </row>
        <row r="127">
          <cell r="Z127">
            <v>1600000</v>
          </cell>
          <cell r="AC127">
            <v>14080000</v>
          </cell>
          <cell r="AF127">
            <v>19880000</v>
          </cell>
          <cell r="AL127">
            <v>0</v>
          </cell>
          <cell r="AM127">
            <v>0</v>
          </cell>
        </row>
        <row r="128">
          <cell r="Z128">
            <v>0</v>
          </cell>
          <cell r="AC128">
            <v>0</v>
          </cell>
          <cell r="AF128">
            <v>0</v>
          </cell>
          <cell r="AL128">
            <v>0</v>
          </cell>
          <cell r="AM128">
            <v>0</v>
          </cell>
        </row>
        <row r="129">
          <cell r="Z129">
            <v>0</v>
          </cell>
          <cell r="AC129">
            <v>0</v>
          </cell>
          <cell r="AF129">
            <v>0</v>
          </cell>
          <cell r="AL129">
            <v>0</v>
          </cell>
          <cell r="AM129">
            <v>0</v>
          </cell>
        </row>
        <row r="130">
          <cell r="Z130">
            <v>470000</v>
          </cell>
          <cell r="AC130">
            <v>44245416</v>
          </cell>
          <cell r="AF130">
            <v>119712653</v>
          </cell>
          <cell r="AL130">
            <v>0</v>
          </cell>
          <cell r="AM130">
            <v>0</v>
          </cell>
        </row>
        <row r="131">
          <cell r="Z131">
            <v>0</v>
          </cell>
          <cell r="AC131">
            <v>0</v>
          </cell>
          <cell r="AF131">
            <v>0</v>
          </cell>
          <cell r="AL131">
            <v>0</v>
          </cell>
          <cell r="AM131">
            <v>0</v>
          </cell>
        </row>
        <row r="132">
          <cell r="Z132">
            <v>0</v>
          </cell>
          <cell r="AC132">
            <v>0</v>
          </cell>
          <cell r="AF132">
            <v>0</v>
          </cell>
          <cell r="AL132">
            <v>0</v>
          </cell>
          <cell r="AM132">
            <v>0</v>
          </cell>
        </row>
        <row r="133">
          <cell r="Z133">
            <v>0</v>
          </cell>
          <cell r="AC133">
            <v>0</v>
          </cell>
          <cell r="AF133">
            <v>0</v>
          </cell>
          <cell r="AL133">
            <v>0</v>
          </cell>
          <cell r="AM133">
            <v>0</v>
          </cell>
        </row>
        <row r="134">
          <cell r="Z134">
            <v>0</v>
          </cell>
          <cell r="AC134">
            <v>0</v>
          </cell>
          <cell r="AF134">
            <v>0</v>
          </cell>
          <cell r="AL134">
            <v>0</v>
          </cell>
          <cell r="AM134">
            <v>0</v>
          </cell>
        </row>
        <row r="135">
          <cell r="Z135">
            <v>0</v>
          </cell>
          <cell r="AC135">
            <v>0</v>
          </cell>
          <cell r="AF135">
            <v>0</v>
          </cell>
          <cell r="AL135">
            <v>0</v>
          </cell>
          <cell r="AM135">
            <v>0</v>
          </cell>
        </row>
        <row r="136">
          <cell r="Z136">
            <v>0</v>
          </cell>
          <cell r="AC136">
            <v>0</v>
          </cell>
          <cell r="AF136">
            <v>0</v>
          </cell>
          <cell r="AL136">
            <v>0</v>
          </cell>
          <cell r="AM136">
            <v>0</v>
          </cell>
        </row>
        <row r="137">
          <cell r="Z137">
            <v>0</v>
          </cell>
          <cell r="AC137">
            <v>0</v>
          </cell>
          <cell r="AF137">
            <v>0</v>
          </cell>
          <cell r="AL137">
            <v>0</v>
          </cell>
          <cell r="AM137">
            <v>0</v>
          </cell>
        </row>
        <row r="138">
          <cell r="Z138">
            <v>0</v>
          </cell>
          <cell r="AC138">
            <v>0</v>
          </cell>
          <cell r="AF138">
            <v>0</v>
          </cell>
          <cell r="AL138">
            <v>0</v>
          </cell>
          <cell r="AM138">
            <v>0</v>
          </cell>
        </row>
        <row r="139">
          <cell r="Z139">
            <v>0</v>
          </cell>
          <cell r="AC139">
            <v>0</v>
          </cell>
          <cell r="AF139">
            <v>0</v>
          </cell>
          <cell r="AL139">
            <v>0</v>
          </cell>
          <cell r="AM139">
            <v>0</v>
          </cell>
        </row>
        <row r="142">
          <cell r="Z142">
            <v>0</v>
          </cell>
          <cell r="AC142">
            <v>0</v>
          </cell>
          <cell r="AF142">
            <v>0</v>
          </cell>
          <cell r="AL142">
            <v>0</v>
          </cell>
          <cell r="AM142">
            <v>0</v>
          </cell>
        </row>
        <row r="143">
          <cell r="Z143">
            <v>0</v>
          </cell>
          <cell r="AC143">
            <v>0</v>
          </cell>
          <cell r="AF143">
            <v>0</v>
          </cell>
          <cell r="AL143">
            <v>0</v>
          </cell>
          <cell r="AM143">
            <v>0</v>
          </cell>
        </row>
        <row r="148">
          <cell r="Z148">
            <v>2280000</v>
          </cell>
          <cell r="AC148">
            <v>2280000</v>
          </cell>
          <cell r="AF148">
            <v>20923951</v>
          </cell>
          <cell r="AL148">
            <v>0</v>
          </cell>
          <cell r="AM148">
            <v>0</v>
          </cell>
        </row>
        <row r="150">
          <cell r="Z150">
            <v>0</v>
          </cell>
          <cell r="AC150">
            <v>0</v>
          </cell>
          <cell r="AF150">
            <v>0</v>
          </cell>
          <cell r="AL150">
            <v>0</v>
          </cell>
          <cell r="AM150">
            <v>0</v>
          </cell>
        </row>
        <row r="151">
          <cell r="Z151">
            <v>38302322</v>
          </cell>
          <cell r="AC151">
            <v>43308093</v>
          </cell>
          <cell r="AF151">
            <v>0</v>
          </cell>
          <cell r="AL151">
            <v>0</v>
          </cell>
          <cell r="AM151">
            <v>0</v>
          </cell>
        </row>
        <row r="152">
          <cell r="Z152">
            <v>4225710</v>
          </cell>
          <cell r="AC152">
            <v>4225710</v>
          </cell>
          <cell r="AF152">
            <v>7018867</v>
          </cell>
          <cell r="AL152">
            <v>0</v>
          </cell>
          <cell r="AM152">
            <v>0</v>
          </cell>
        </row>
        <row r="153">
          <cell r="Z153">
            <v>0</v>
          </cell>
          <cell r="AC153">
            <v>0</v>
          </cell>
          <cell r="AF153">
            <v>0</v>
          </cell>
          <cell r="AL153">
            <v>0</v>
          </cell>
          <cell r="AM153">
            <v>0</v>
          </cell>
        </row>
        <row r="156">
          <cell r="Z156">
            <v>67204155</v>
          </cell>
          <cell r="AC156">
            <v>85590925</v>
          </cell>
          <cell r="AF156">
            <v>49059159</v>
          </cell>
          <cell r="AL156">
            <v>0</v>
          </cell>
          <cell r="AM156">
            <v>0</v>
          </cell>
        </row>
        <row r="157">
          <cell r="AL157">
            <v>0</v>
          </cell>
          <cell r="AM157">
            <v>0</v>
          </cell>
        </row>
        <row r="158">
          <cell r="Z158">
            <v>0</v>
          </cell>
          <cell r="AC158">
            <v>0</v>
          </cell>
          <cell r="AF158">
            <v>0</v>
          </cell>
          <cell r="AL158">
            <v>0</v>
          </cell>
          <cell r="AM158">
            <v>0</v>
          </cell>
        </row>
        <row r="159">
          <cell r="Z159">
            <v>0</v>
          </cell>
          <cell r="AC159">
            <v>0</v>
          </cell>
          <cell r="AF159">
            <v>0</v>
          </cell>
          <cell r="AL159">
            <v>0</v>
          </cell>
          <cell r="AM159">
            <v>0</v>
          </cell>
        </row>
        <row r="160">
          <cell r="Z160">
            <v>0</v>
          </cell>
          <cell r="AC160">
            <v>0</v>
          </cell>
          <cell r="AF160">
            <v>0</v>
          </cell>
          <cell r="AL160">
            <v>0</v>
          </cell>
          <cell r="AM160">
            <v>0</v>
          </cell>
        </row>
        <row r="161">
          <cell r="Z161">
            <v>0</v>
          </cell>
          <cell r="AC161">
            <v>0</v>
          </cell>
          <cell r="AF161">
            <v>0</v>
          </cell>
          <cell r="AL161">
            <v>0</v>
          </cell>
          <cell r="AM161">
            <v>0</v>
          </cell>
        </row>
        <row r="162">
          <cell r="Z162">
            <v>0</v>
          </cell>
          <cell r="AC162">
            <v>0</v>
          </cell>
          <cell r="AF162">
            <v>0</v>
          </cell>
          <cell r="AL162">
            <v>0</v>
          </cell>
          <cell r="AM162">
            <v>0</v>
          </cell>
        </row>
        <row r="163">
          <cell r="Z163">
            <v>0</v>
          </cell>
          <cell r="AC163">
            <v>4447872</v>
          </cell>
          <cell r="AF163">
            <v>4189040</v>
          </cell>
          <cell r="AL163">
            <v>0</v>
          </cell>
          <cell r="AM163">
            <v>0</v>
          </cell>
        </row>
        <row r="164">
          <cell r="Z164">
            <v>7032997</v>
          </cell>
          <cell r="AC164">
            <v>7032997</v>
          </cell>
          <cell r="AF164">
            <v>10340313</v>
          </cell>
          <cell r="AL164">
            <v>0</v>
          </cell>
          <cell r="AM164">
            <v>0</v>
          </cell>
        </row>
        <row r="165">
          <cell r="Z165">
            <v>0</v>
          </cell>
          <cell r="AC165">
            <v>0</v>
          </cell>
          <cell r="AF165">
            <v>0</v>
          </cell>
          <cell r="AL165">
            <v>0</v>
          </cell>
          <cell r="AM165">
            <v>0</v>
          </cell>
        </row>
        <row r="166">
          <cell r="Z166">
            <v>7709446</v>
          </cell>
          <cell r="AC166">
            <v>10568000</v>
          </cell>
          <cell r="AF166">
            <v>850000</v>
          </cell>
          <cell r="AL166">
            <v>0</v>
          </cell>
          <cell r="AM166">
            <v>0</v>
          </cell>
        </row>
        <row r="167">
          <cell r="Z167">
            <v>0</v>
          </cell>
          <cell r="AC167">
            <v>0</v>
          </cell>
          <cell r="AF167">
            <v>0</v>
          </cell>
          <cell r="AL167">
            <v>0</v>
          </cell>
          <cell r="AM167">
            <v>0</v>
          </cell>
        </row>
        <row r="168">
          <cell r="Z168">
            <v>0</v>
          </cell>
          <cell r="AC168">
            <v>0</v>
          </cell>
          <cell r="AF168">
            <v>12851374</v>
          </cell>
          <cell r="AL168">
            <v>0</v>
          </cell>
          <cell r="AM168">
            <v>0</v>
          </cell>
        </row>
        <row r="173">
          <cell r="Z173">
            <v>16397928</v>
          </cell>
          <cell r="AC173">
            <v>16397928</v>
          </cell>
          <cell r="AF173">
            <v>0</v>
          </cell>
          <cell r="AL173">
            <v>0</v>
          </cell>
          <cell r="AM173">
            <v>0</v>
          </cell>
        </row>
        <row r="174">
          <cell r="Z174">
            <v>0</v>
          </cell>
          <cell r="AC174">
            <v>0</v>
          </cell>
          <cell r="AF174">
            <v>0</v>
          </cell>
          <cell r="AL174">
            <v>0</v>
          </cell>
          <cell r="AM174">
            <v>0</v>
          </cell>
        </row>
        <row r="177">
          <cell r="Z177">
            <v>16677767</v>
          </cell>
          <cell r="AC177">
            <v>16677767</v>
          </cell>
          <cell r="AF177">
            <v>8561741</v>
          </cell>
          <cell r="AL177">
            <v>0</v>
          </cell>
          <cell r="AM177">
            <v>0</v>
          </cell>
        </row>
        <row r="178">
          <cell r="Z178">
            <v>7000000</v>
          </cell>
          <cell r="AC178">
            <v>7000000</v>
          </cell>
          <cell r="AF178">
            <v>7000000</v>
          </cell>
          <cell r="AL178">
            <v>0</v>
          </cell>
          <cell r="AM178">
            <v>0</v>
          </cell>
        </row>
        <row r="179">
          <cell r="Z179">
            <v>0</v>
          </cell>
          <cell r="AC179">
            <v>0</v>
          </cell>
          <cell r="AF179">
            <v>0</v>
          </cell>
          <cell r="AL179">
            <v>0</v>
          </cell>
          <cell r="AM179">
            <v>0</v>
          </cell>
        </row>
        <row r="180">
          <cell r="Z180">
            <v>0</v>
          </cell>
          <cell r="AC180">
            <v>0</v>
          </cell>
          <cell r="AF180">
            <v>0</v>
          </cell>
          <cell r="AL180">
            <v>0</v>
          </cell>
          <cell r="AM180">
            <v>0</v>
          </cell>
        </row>
        <row r="181">
          <cell r="Z181">
            <v>0</v>
          </cell>
          <cell r="AC181">
            <v>0</v>
          </cell>
          <cell r="AF181">
            <v>0</v>
          </cell>
          <cell r="AL181">
            <v>0</v>
          </cell>
          <cell r="AM181">
            <v>0</v>
          </cell>
        </row>
        <row r="182">
          <cell r="Z182">
            <v>0</v>
          </cell>
          <cell r="AC182">
            <v>0</v>
          </cell>
          <cell r="AF182">
            <v>0</v>
          </cell>
          <cell r="AL182">
            <v>0</v>
          </cell>
          <cell r="AM182">
            <v>0</v>
          </cell>
        </row>
        <row r="183">
          <cell r="Z183">
            <v>0</v>
          </cell>
          <cell r="AC183">
            <v>0</v>
          </cell>
          <cell r="AF183">
            <v>0</v>
          </cell>
          <cell r="AL183">
            <v>0</v>
          </cell>
          <cell r="AM183">
            <v>0</v>
          </cell>
        </row>
        <row r="186">
          <cell r="Z186">
            <v>0</v>
          </cell>
          <cell r="AC186">
            <v>0</v>
          </cell>
          <cell r="AF186">
            <v>0</v>
          </cell>
          <cell r="AL186">
            <v>0</v>
          </cell>
          <cell r="AM186">
            <v>0</v>
          </cell>
        </row>
        <row r="187">
          <cell r="AL187">
            <v>0</v>
          </cell>
          <cell r="AM187">
            <v>0</v>
          </cell>
        </row>
        <row r="188">
          <cell r="Z188">
            <v>0</v>
          </cell>
          <cell r="AC188">
            <v>0</v>
          </cell>
          <cell r="AF188">
            <v>0</v>
          </cell>
          <cell r="AL188">
            <v>0</v>
          </cell>
          <cell r="AM188">
            <v>0</v>
          </cell>
        </row>
        <row r="189">
          <cell r="Z189">
            <v>0</v>
          </cell>
          <cell r="AC189">
            <v>0</v>
          </cell>
          <cell r="AF189">
            <v>0</v>
          </cell>
          <cell r="AL189">
            <v>0</v>
          </cell>
          <cell r="AM189">
            <v>0</v>
          </cell>
        </row>
        <row r="190">
          <cell r="Z190">
            <v>0</v>
          </cell>
          <cell r="AC190">
            <v>0</v>
          </cell>
          <cell r="AF190">
            <v>0</v>
          </cell>
          <cell r="AL190">
            <v>0</v>
          </cell>
          <cell r="AM190">
            <v>0</v>
          </cell>
        </row>
        <row r="191">
          <cell r="Z191">
            <v>0</v>
          </cell>
          <cell r="AC191">
            <v>0</v>
          </cell>
          <cell r="AF191">
            <v>0</v>
          </cell>
          <cell r="AL191">
            <v>0</v>
          </cell>
          <cell r="AM191">
            <v>0</v>
          </cell>
        </row>
        <row r="198">
          <cell r="Z198">
            <v>18733420</v>
          </cell>
          <cell r="AC198">
            <v>41958168</v>
          </cell>
          <cell r="AF198">
            <v>42566704</v>
          </cell>
          <cell r="AL198">
            <v>600000000</v>
          </cell>
          <cell r="AM198">
            <v>0</v>
          </cell>
        </row>
        <row r="199">
          <cell r="Z199">
            <v>203326097</v>
          </cell>
          <cell r="AC199">
            <v>203326097</v>
          </cell>
          <cell r="AF199">
            <v>111855237</v>
          </cell>
          <cell r="AL199">
            <v>1493000000</v>
          </cell>
          <cell r="AM199">
            <v>93931314</v>
          </cell>
        </row>
        <row r="200">
          <cell r="Z200">
            <v>74843419</v>
          </cell>
          <cell r="AC200">
            <v>74843419</v>
          </cell>
          <cell r="AF200">
            <v>6801200</v>
          </cell>
          <cell r="AL200">
            <v>200000000</v>
          </cell>
          <cell r="AM200">
            <v>0</v>
          </cell>
        </row>
        <row r="201">
          <cell r="Z201">
            <v>0</v>
          </cell>
          <cell r="AC201">
            <v>0</v>
          </cell>
          <cell r="AF201">
            <v>0</v>
          </cell>
          <cell r="AL201">
            <v>7000000</v>
          </cell>
          <cell r="AM201">
            <v>0</v>
          </cell>
        </row>
        <row r="202">
          <cell r="Z202">
            <v>0</v>
          </cell>
          <cell r="AC202">
            <v>0</v>
          </cell>
          <cell r="AF202">
            <v>0</v>
          </cell>
          <cell r="AL202">
            <v>0</v>
          </cell>
          <cell r="AM202">
            <v>0</v>
          </cell>
        </row>
        <row r="203">
          <cell r="Z203">
            <v>0</v>
          </cell>
          <cell r="AC203">
            <v>0</v>
          </cell>
          <cell r="AF203">
            <v>0</v>
          </cell>
          <cell r="AL203">
            <v>0</v>
          </cell>
          <cell r="AM203">
            <v>0</v>
          </cell>
        </row>
        <row r="204">
          <cell r="Z204">
            <v>0</v>
          </cell>
          <cell r="AC204">
            <v>0</v>
          </cell>
          <cell r="AF204">
            <v>0</v>
          </cell>
          <cell r="AL204">
            <v>0</v>
          </cell>
          <cell r="AM204">
            <v>0</v>
          </cell>
        </row>
        <row r="206">
          <cell r="Z206">
            <v>691000</v>
          </cell>
          <cell r="AC206">
            <v>61532900</v>
          </cell>
          <cell r="AF206">
            <v>51787346</v>
          </cell>
          <cell r="AL206">
            <v>0</v>
          </cell>
          <cell r="AM206">
            <v>0</v>
          </cell>
        </row>
        <row r="207">
          <cell r="Z207">
            <v>0</v>
          </cell>
          <cell r="AC207">
            <v>0</v>
          </cell>
          <cell r="AF207">
            <v>198165922</v>
          </cell>
          <cell r="AL207">
            <v>0</v>
          </cell>
          <cell r="AM207">
            <v>0</v>
          </cell>
        </row>
        <row r="212">
          <cell r="Z212">
            <v>0</v>
          </cell>
          <cell r="AC212">
            <v>0</v>
          </cell>
          <cell r="AF212">
            <v>0</v>
          </cell>
          <cell r="AL212">
            <v>0</v>
          </cell>
          <cell r="AM212">
            <v>0</v>
          </cell>
        </row>
        <row r="213">
          <cell r="Z213">
            <v>0</v>
          </cell>
          <cell r="AC213">
            <v>0</v>
          </cell>
          <cell r="AF213">
            <v>0</v>
          </cell>
          <cell r="AL213">
            <v>0</v>
          </cell>
          <cell r="AM213">
            <v>0</v>
          </cell>
        </row>
        <row r="214">
          <cell r="Z214">
            <v>0</v>
          </cell>
          <cell r="AC214">
            <v>0</v>
          </cell>
          <cell r="AF214">
            <v>0</v>
          </cell>
          <cell r="AL214">
            <v>0</v>
          </cell>
          <cell r="AM214">
            <v>0</v>
          </cell>
        </row>
        <row r="215">
          <cell r="Z215">
            <v>0</v>
          </cell>
          <cell r="AC215">
            <v>0</v>
          </cell>
          <cell r="AF215">
            <v>0</v>
          </cell>
          <cell r="AL215">
            <v>0</v>
          </cell>
          <cell r="AM215">
            <v>0</v>
          </cell>
        </row>
        <row r="216">
          <cell r="Z216">
            <v>0</v>
          </cell>
          <cell r="AC216">
            <v>0</v>
          </cell>
          <cell r="AF216">
            <v>0</v>
          </cell>
          <cell r="AL216">
            <v>0</v>
          </cell>
          <cell r="AM216">
            <v>0</v>
          </cell>
        </row>
        <row r="217">
          <cell r="Z217">
            <v>0</v>
          </cell>
          <cell r="AC217">
            <v>0</v>
          </cell>
          <cell r="AF217">
            <v>0</v>
          </cell>
          <cell r="AL217">
            <v>0</v>
          </cell>
          <cell r="AM217">
            <v>0</v>
          </cell>
        </row>
        <row r="218">
          <cell r="Z218">
            <v>0</v>
          </cell>
          <cell r="AC218">
            <v>0</v>
          </cell>
          <cell r="AF218">
            <v>0</v>
          </cell>
          <cell r="AL218">
            <v>0</v>
          </cell>
          <cell r="AM218">
            <v>0</v>
          </cell>
        </row>
        <row r="223">
          <cell r="Z223">
            <v>0</v>
          </cell>
          <cell r="AC223">
            <v>0</v>
          </cell>
          <cell r="AF223">
            <v>0</v>
          </cell>
          <cell r="AL223">
            <v>0</v>
          </cell>
          <cell r="AM223">
            <v>0</v>
          </cell>
        </row>
        <row r="224">
          <cell r="Z224">
            <v>0</v>
          </cell>
          <cell r="AC224">
            <v>0</v>
          </cell>
          <cell r="AF224">
            <v>0</v>
          </cell>
          <cell r="AL224">
            <v>0</v>
          </cell>
          <cell r="AM224">
            <v>0</v>
          </cell>
        </row>
        <row r="225">
          <cell r="Z225">
            <v>0</v>
          </cell>
          <cell r="AC225">
            <v>0</v>
          </cell>
          <cell r="AF225">
            <v>0</v>
          </cell>
          <cell r="AL225">
            <v>0</v>
          </cell>
          <cell r="AM225">
            <v>0</v>
          </cell>
        </row>
        <row r="228">
          <cell r="Z228">
            <v>0</v>
          </cell>
          <cell r="AC228">
            <v>0</v>
          </cell>
          <cell r="AF228">
            <v>0</v>
          </cell>
          <cell r="AL228">
            <v>0</v>
          </cell>
          <cell r="AM228">
            <v>0</v>
          </cell>
        </row>
        <row r="229">
          <cell r="Z229">
            <v>0</v>
          </cell>
          <cell r="AC229">
            <v>0</v>
          </cell>
          <cell r="AF229">
            <v>0</v>
          </cell>
          <cell r="AL229">
            <v>0</v>
          </cell>
          <cell r="AM229">
            <v>0</v>
          </cell>
        </row>
        <row r="230">
          <cell r="Z230">
            <v>0</v>
          </cell>
          <cell r="AC230">
            <v>0</v>
          </cell>
          <cell r="AF230">
            <v>0</v>
          </cell>
          <cell r="AL230">
            <v>0</v>
          </cell>
          <cell r="AM230">
            <v>0</v>
          </cell>
        </row>
        <row r="236">
          <cell r="Z236">
            <v>-115464119</v>
          </cell>
          <cell r="AC236">
            <v>0</v>
          </cell>
          <cell r="AF236">
            <v>0</v>
          </cell>
          <cell r="AL236">
            <v>0</v>
          </cell>
          <cell r="AM236">
            <v>0</v>
          </cell>
        </row>
        <row r="237">
          <cell r="Z237">
            <v>-96095581</v>
          </cell>
          <cell r="AC237">
            <v>141980583</v>
          </cell>
          <cell r="AF237">
            <v>238257433</v>
          </cell>
          <cell r="AL237">
            <v>0</v>
          </cell>
          <cell r="AM237">
            <v>0</v>
          </cell>
        </row>
        <row r="238">
          <cell r="AC238">
            <v>0</v>
          </cell>
          <cell r="AF238">
            <v>0</v>
          </cell>
          <cell r="AL238">
            <v>0</v>
          </cell>
          <cell r="AM238">
            <v>0</v>
          </cell>
        </row>
        <row r="239">
          <cell r="Z239">
            <v>0</v>
          </cell>
          <cell r="AC239">
            <v>0</v>
          </cell>
          <cell r="AF239">
            <v>0</v>
          </cell>
          <cell r="AL239">
            <v>0</v>
          </cell>
          <cell r="AM239">
            <v>0</v>
          </cell>
        </row>
        <row r="240">
          <cell r="Z240">
            <v>0</v>
          </cell>
          <cell r="AC240">
            <v>0</v>
          </cell>
          <cell r="AF240">
            <v>0</v>
          </cell>
          <cell r="AL240">
            <v>0</v>
          </cell>
          <cell r="AM240">
            <v>0</v>
          </cell>
        </row>
        <row r="241">
          <cell r="Z241">
            <v>0</v>
          </cell>
          <cell r="AC241">
            <v>0</v>
          </cell>
          <cell r="AF241">
            <v>5849462</v>
          </cell>
          <cell r="AL241">
            <v>0</v>
          </cell>
          <cell r="AM241">
            <v>0</v>
          </cell>
        </row>
        <row r="244">
          <cell r="AL244">
            <v>0</v>
          </cell>
          <cell r="AM244">
            <v>0</v>
          </cell>
        </row>
        <row r="245">
          <cell r="Z245">
            <v>0</v>
          </cell>
          <cell r="AC245">
            <v>27577336</v>
          </cell>
          <cell r="AF245">
            <v>75526461</v>
          </cell>
          <cell r="AL245">
            <v>0</v>
          </cell>
          <cell r="AM245">
            <v>0</v>
          </cell>
        </row>
        <row r="246">
          <cell r="Z246">
            <v>0</v>
          </cell>
          <cell r="AC246">
            <v>0</v>
          </cell>
          <cell r="AF246">
            <v>0</v>
          </cell>
          <cell r="AL246">
            <v>0</v>
          </cell>
          <cell r="AM246">
            <v>0</v>
          </cell>
        </row>
        <row r="247">
          <cell r="Z247">
            <v>0</v>
          </cell>
          <cell r="AC247">
            <v>0</v>
          </cell>
          <cell r="AF247">
            <v>0</v>
          </cell>
          <cell r="AL247">
            <v>0</v>
          </cell>
          <cell r="AM247">
            <v>0</v>
          </cell>
        </row>
        <row r="248">
          <cell r="Z248">
            <v>0</v>
          </cell>
          <cell r="AC248">
            <v>0</v>
          </cell>
          <cell r="AF248">
            <v>0</v>
          </cell>
          <cell r="AL248">
            <v>0</v>
          </cell>
          <cell r="AM248">
            <v>0</v>
          </cell>
        </row>
        <row r="249">
          <cell r="Z249">
            <v>0</v>
          </cell>
          <cell r="AC249">
            <v>0</v>
          </cell>
          <cell r="AF249">
            <v>0</v>
          </cell>
          <cell r="AL249">
            <v>0</v>
          </cell>
          <cell r="AM249">
            <v>0</v>
          </cell>
        </row>
        <row r="250">
          <cell r="Z250">
            <v>0</v>
          </cell>
          <cell r="AC250">
            <v>0</v>
          </cell>
          <cell r="AF250">
            <v>0</v>
          </cell>
          <cell r="AL250">
            <v>0</v>
          </cell>
          <cell r="AM250">
            <v>0</v>
          </cell>
        </row>
        <row r="251">
          <cell r="Z251">
            <v>0</v>
          </cell>
          <cell r="AC251">
            <v>0</v>
          </cell>
          <cell r="AF251">
            <v>0</v>
          </cell>
          <cell r="AL251">
            <v>0</v>
          </cell>
          <cell r="AM251">
            <v>0</v>
          </cell>
        </row>
        <row r="252">
          <cell r="Z252">
            <v>0</v>
          </cell>
          <cell r="AC252">
            <v>0</v>
          </cell>
          <cell r="AF252">
            <v>0</v>
          </cell>
          <cell r="AL252">
            <v>0</v>
          </cell>
          <cell r="AM252">
            <v>0</v>
          </cell>
        </row>
        <row r="253">
          <cell r="Z253">
            <v>0</v>
          </cell>
          <cell r="AC253">
            <v>0</v>
          </cell>
          <cell r="AF253">
            <v>0</v>
          </cell>
          <cell r="AL253">
            <v>0</v>
          </cell>
          <cell r="AM253">
            <v>0</v>
          </cell>
        </row>
        <row r="254">
          <cell r="Z254">
            <v>0</v>
          </cell>
          <cell r="AC254">
            <v>0</v>
          </cell>
          <cell r="AF254">
            <v>0</v>
          </cell>
          <cell r="AL254">
            <v>0</v>
          </cell>
          <cell r="AM254">
            <v>0</v>
          </cell>
        </row>
        <row r="255">
          <cell r="Z255">
            <v>0</v>
          </cell>
          <cell r="AC255">
            <v>0</v>
          </cell>
          <cell r="AF255">
            <v>0</v>
          </cell>
          <cell r="AL255">
            <v>0</v>
          </cell>
          <cell r="AM255">
            <v>0</v>
          </cell>
        </row>
        <row r="256">
          <cell r="Z256">
            <v>0</v>
          </cell>
          <cell r="AC256">
            <v>0</v>
          </cell>
          <cell r="AF256">
            <v>0</v>
          </cell>
          <cell r="AL256">
            <v>0</v>
          </cell>
          <cell r="AM256">
            <v>0</v>
          </cell>
        </row>
      </sheetData>
      <sheetData sheetId="7">
        <row r="7">
          <cell r="BQ7">
            <v>1745735884</v>
          </cell>
        </row>
        <row r="10">
          <cell r="BQ10">
            <v>116160863</v>
          </cell>
        </row>
        <row r="11">
          <cell r="BQ11">
            <v>2621734</v>
          </cell>
        </row>
        <row r="12">
          <cell r="P12">
            <v>0</v>
          </cell>
          <cell r="Q12">
            <v>0</v>
          </cell>
          <cell r="BQ12">
            <v>77457350</v>
          </cell>
        </row>
        <row r="13">
          <cell r="P13">
            <v>0</v>
          </cell>
          <cell r="Q13">
            <v>0</v>
          </cell>
          <cell r="BQ13">
            <v>38851617</v>
          </cell>
        </row>
        <row r="14">
          <cell r="P14">
            <v>0</v>
          </cell>
          <cell r="Q14">
            <v>0</v>
          </cell>
          <cell r="BQ14">
            <v>1197157861</v>
          </cell>
        </row>
        <row r="15">
          <cell r="P15">
            <v>0</v>
          </cell>
          <cell r="Q15">
            <v>0</v>
          </cell>
        </row>
        <row r="16">
          <cell r="BQ16">
            <v>29274842</v>
          </cell>
        </row>
        <row r="17">
          <cell r="Z17">
            <v>49765893</v>
          </cell>
          <cell r="AC17">
            <v>49765893</v>
          </cell>
          <cell r="AF17">
            <v>50034286</v>
          </cell>
          <cell r="AL17">
            <v>0</v>
          </cell>
          <cell r="AM17">
            <v>0</v>
          </cell>
          <cell r="BQ17">
            <v>118126222</v>
          </cell>
        </row>
        <row r="18">
          <cell r="Z18">
            <v>0</v>
          </cell>
          <cell r="AC18">
            <v>0</v>
          </cell>
          <cell r="AF18">
            <v>0</v>
          </cell>
          <cell r="AL18">
            <v>0</v>
          </cell>
          <cell r="AM18">
            <v>0</v>
          </cell>
          <cell r="BQ18">
            <v>126882605</v>
          </cell>
        </row>
        <row r="19">
          <cell r="Z19">
            <v>0</v>
          </cell>
          <cell r="AC19">
            <v>0</v>
          </cell>
          <cell r="AF19">
            <v>0</v>
          </cell>
          <cell r="AL19">
            <v>0</v>
          </cell>
          <cell r="AM19">
            <v>0</v>
          </cell>
          <cell r="BQ19">
            <v>18364483</v>
          </cell>
        </row>
        <row r="20">
          <cell r="BQ20">
            <v>0</v>
          </cell>
        </row>
        <row r="21">
          <cell r="Z21">
            <v>0</v>
          </cell>
          <cell r="AC21">
            <v>0</v>
          </cell>
          <cell r="AF21">
            <v>2035260</v>
          </cell>
          <cell r="AL21">
            <v>0</v>
          </cell>
          <cell r="AM21">
            <v>0</v>
          </cell>
          <cell r="BQ21">
            <v>0</v>
          </cell>
        </row>
        <row r="22">
          <cell r="Z22">
            <v>4341134</v>
          </cell>
          <cell r="AC22">
            <v>4341134</v>
          </cell>
          <cell r="AF22">
            <v>3393417</v>
          </cell>
          <cell r="AL22">
            <v>0</v>
          </cell>
          <cell r="AM22">
            <v>0</v>
          </cell>
        </row>
        <row r="23">
          <cell r="H23">
            <v>442157890</v>
          </cell>
          <cell r="K23">
            <v>119012803</v>
          </cell>
          <cell r="P23">
            <v>0</v>
          </cell>
          <cell r="Q23">
            <v>0</v>
          </cell>
          <cell r="Z23">
            <v>0</v>
          </cell>
          <cell r="AC23">
            <v>0</v>
          </cell>
          <cell r="AF23">
            <v>1662129</v>
          </cell>
          <cell r="AL23">
            <v>0</v>
          </cell>
          <cell r="AM23">
            <v>0</v>
          </cell>
          <cell r="BQ23">
            <v>16677767</v>
          </cell>
        </row>
        <row r="24">
          <cell r="H24">
            <v>233406354</v>
          </cell>
          <cell r="K24">
            <v>233406354</v>
          </cell>
          <cell r="P24">
            <v>0</v>
          </cell>
          <cell r="Q24">
            <v>0</v>
          </cell>
          <cell r="Z24">
            <v>0</v>
          </cell>
          <cell r="AC24">
            <v>0</v>
          </cell>
          <cell r="AF24">
            <v>26011329</v>
          </cell>
          <cell r="AL24">
            <v>0</v>
          </cell>
          <cell r="AM24">
            <v>0</v>
          </cell>
          <cell r="BQ24">
            <v>4160540</v>
          </cell>
        </row>
        <row r="25">
          <cell r="Z25">
            <v>0</v>
          </cell>
          <cell r="AC25">
            <v>0</v>
          </cell>
          <cell r="AF25">
            <v>0</v>
          </cell>
          <cell r="AL25">
            <v>0</v>
          </cell>
          <cell r="AM25">
            <v>0</v>
          </cell>
        </row>
        <row r="26">
          <cell r="H26">
            <v>1306427980</v>
          </cell>
          <cell r="K26">
            <v>1615547288</v>
          </cell>
          <cell r="P26">
            <v>0</v>
          </cell>
          <cell r="Q26">
            <v>0</v>
          </cell>
          <cell r="Z26">
            <v>706270</v>
          </cell>
          <cell r="AC26">
            <v>706270</v>
          </cell>
          <cell r="AF26">
            <v>719984</v>
          </cell>
          <cell r="AL26">
            <v>0</v>
          </cell>
          <cell r="AM26">
            <v>0</v>
          </cell>
          <cell r="BQ26">
            <v>66263194</v>
          </cell>
        </row>
        <row r="27">
          <cell r="H27">
            <v>43154728</v>
          </cell>
          <cell r="K27">
            <v>43154728</v>
          </cell>
          <cell r="P27">
            <v>0</v>
          </cell>
          <cell r="Q27">
            <v>0</v>
          </cell>
          <cell r="Z27">
            <v>453873</v>
          </cell>
          <cell r="AC27">
            <v>453873</v>
          </cell>
          <cell r="AF27">
            <v>462686</v>
          </cell>
          <cell r="AL27">
            <v>0</v>
          </cell>
          <cell r="AM27">
            <v>0</v>
          </cell>
          <cell r="BQ27">
            <v>0</v>
          </cell>
        </row>
        <row r="28">
          <cell r="Z28">
            <v>0</v>
          </cell>
          <cell r="AC28">
            <v>0</v>
          </cell>
          <cell r="AF28">
            <v>2374470</v>
          </cell>
          <cell r="AL28">
            <v>0</v>
          </cell>
          <cell r="AM28">
            <v>0</v>
          </cell>
          <cell r="BQ28">
            <v>590715588</v>
          </cell>
        </row>
        <row r="29">
          <cell r="Z29">
            <v>542736</v>
          </cell>
          <cell r="AC29">
            <v>542736</v>
          </cell>
          <cell r="AF29">
            <v>285443</v>
          </cell>
          <cell r="AL29">
            <v>0</v>
          </cell>
          <cell r="AM29">
            <v>0</v>
          </cell>
          <cell r="BQ29">
            <v>198851781</v>
          </cell>
        </row>
        <row r="30">
          <cell r="H30">
            <v>87768</v>
          </cell>
          <cell r="K30">
            <v>87768</v>
          </cell>
          <cell r="P30">
            <v>0</v>
          </cell>
          <cell r="Q30">
            <v>0</v>
          </cell>
          <cell r="Z30">
            <v>0</v>
          </cell>
          <cell r="AC30">
            <v>0</v>
          </cell>
          <cell r="AF30">
            <v>0</v>
          </cell>
          <cell r="AL30">
            <v>0</v>
          </cell>
          <cell r="AM30">
            <v>0</v>
          </cell>
          <cell r="BQ30">
            <v>0</v>
          </cell>
        </row>
        <row r="31">
          <cell r="H31">
            <v>0</v>
          </cell>
          <cell r="K31">
            <v>0</v>
          </cell>
          <cell r="P31">
            <v>0</v>
          </cell>
          <cell r="Q31">
            <v>0</v>
          </cell>
          <cell r="Z31">
            <v>0</v>
          </cell>
          <cell r="AC31">
            <v>0</v>
          </cell>
          <cell r="AF31">
            <v>0</v>
          </cell>
          <cell r="AL31">
            <v>0</v>
          </cell>
          <cell r="AM31">
            <v>0</v>
          </cell>
          <cell r="BQ31">
            <v>198084455</v>
          </cell>
        </row>
        <row r="32">
          <cell r="Z32">
            <v>0</v>
          </cell>
          <cell r="AC32">
            <v>0</v>
          </cell>
          <cell r="AF32">
            <v>0</v>
          </cell>
          <cell r="AL32">
            <v>0</v>
          </cell>
          <cell r="AM32">
            <v>0</v>
          </cell>
          <cell r="BQ32">
            <v>2799650902</v>
          </cell>
        </row>
        <row r="33">
          <cell r="H33">
            <v>41575769</v>
          </cell>
          <cell r="K33">
            <v>0</v>
          </cell>
          <cell r="P33">
            <v>0</v>
          </cell>
          <cell r="Q33">
            <v>0</v>
          </cell>
          <cell r="Z33">
            <v>0</v>
          </cell>
          <cell r="AC33">
            <v>0</v>
          </cell>
          <cell r="AF33">
            <v>0</v>
          </cell>
          <cell r="AL33">
            <v>0</v>
          </cell>
          <cell r="AM33">
            <v>0</v>
          </cell>
        </row>
        <row r="34">
          <cell r="H34">
            <v>0</v>
          </cell>
          <cell r="K34">
            <v>0</v>
          </cell>
          <cell r="P34">
            <v>0</v>
          </cell>
          <cell r="Q34">
            <v>0</v>
          </cell>
        </row>
        <row r="36">
          <cell r="H36">
            <v>0</v>
          </cell>
          <cell r="K36">
            <v>0</v>
          </cell>
          <cell r="P36">
            <v>0</v>
          </cell>
          <cell r="Q36">
            <v>0</v>
          </cell>
          <cell r="Z36">
            <v>0</v>
          </cell>
          <cell r="AC36">
            <v>123964265</v>
          </cell>
          <cell r="AF36">
            <v>118728852</v>
          </cell>
          <cell r="AL36">
            <v>0</v>
          </cell>
          <cell r="AM36">
            <v>0</v>
          </cell>
        </row>
        <row r="37">
          <cell r="H37">
            <v>0</v>
          </cell>
          <cell r="K37">
            <v>0</v>
          </cell>
          <cell r="P37">
            <v>0</v>
          </cell>
          <cell r="Q37">
            <v>0</v>
          </cell>
          <cell r="Z37">
            <v>0</v>
          </cell>
          <cell r="AC37">
            <v>0</v>
          </cell>
          <cell r="AF37">
            <v>0</v>
          </cell>
          <cell r="AL37">
            <v>0</v>
          </cell>
          <cell r="AM37">
            <v>0</v>
          </cell>
        </row>
        <row r="38">
          <cell r="H38">
            <v>0</v>
          </cell>
          <cell r="K38">
            <v>0</v>
          </cell>
          <cell r="P38">
            <v>0</v>
          </cell>
          <cell r="Q38">
            <v>0</v>
          </cell>
          <cell r="Z38">
            <v>0</v>
          </cell>
          <cell r="AC38">
            <v>0</v>
          </cell>
          <cell r="AF38">
            <v>0</v>
          </cell>
          <cell r="AL38">
            <v>0</v>
          </cell>
          <cell r="AM38">
            <v>0</v>
          </cell>
        </row>
        <row r="39">
          <cell r="H39">
            <v>0</v>
          </cell>
          <cell r="K39">
            <v>0</v>
          </cell>
          <cell r="P39">
            <v>0</v>
          </cell>
          <cell r="Q39">
            <v>0</v>
          </cell>
          <cell r="Z39">
            <v>158893333</v>
          </cell>
          <cell r="AC39">
            <v>29425000</v>
          </cell>
          <cell r="AF39">
            <v>19080168</v>
          </cell>
          <cell r="AL39">
            <v>0</v>
          </cell>
          <cell r="AM39">
            <v>0</v>
          </cell>
        </row>
        <row r="40">
          <cell r="H40">
            <v>0</v>
          </cell>
          <cell r="K40">
            <v>0</v>
          </cell>
          <cell r="P40">
            <v>0</v>
          </cell>
          <cell r="Q40">
            <v>0</v>
          </cell>
          <cell r="Z40">
            <v>0</v>
          </cell>
          <cell r="AC40">
            <v>0</v>
          </cell>
          <cell r="AF40">
            <v>0</v>
          </cell>
          <cell r="AL40">
            <v>0</v>
          </cell>
          <cell r="AM40">
            <v>0</v>
          </cell>
        </row>
        <row r="41">
          <cell r="H41">
            <v>0</v>
          </cell>
          <cell r="K41">
            <v>0</v>
          </cell>
          <cell r="P41">
            <v>0</v>
          </cell>
          <cell r="Q41">
            <v>0</v>
          </cell>
          <cell r="Z41">
            <v>0</v>
          </cell>
          <cell r="AC41">
            <v>0</v>
          </cell>
          <cell r="AF41">
            <v>0</v>
          </cell>
          <cell r="AL41">
            <v>0</v>
          </cell>
          <cell r="AM41">
            <v>0</v>
          </cell>
        </row>
        <row r="43">
          <cell r="H43">
            <v>11045500</v>
          </cell>
          <cell r="K43">
            <v>26902000</v>
          </cell>
          <cell r="P43">
            <v>0</v>
          </cell>
          <cell r="Q43">
            <v>0</v>
          </cell>
        </row>
        <row r="44">
          <cell r="H44">
            <v>0</v>
          </cell>
          <cell r="K44">
            <v>0</v>
          </cell>
          <cell r="P44">
            <v>0</v>
          </cell>
          <cell r="Q44">
            <v>0</v>
          </cell>
        </row>
        <row r="45">
          <cell r="Z45">
            <v>5129566</v>
          </cell>
          <cell r="AC45">
            <v>5129566</v>
          </cell>
          <cell r="AF45">
            <v>5149330</v>
          </cell>
          <cell r="AL45">
            <v>0</v>
          </cell>
          <cell r="AM45">
            <v>0</v>
          </cell>
        </row>
        <row r="46">
          <cell r="H46">
            <v>0</v>
          </cell>
          <cell r="K46">
            <v>0</v>
          </cell>
          <cell r="P46">
            <v>0</v>
          </cell>
          <cell r="Q46">
            <v>0</v>
          </cell>
          <cell r="Z46">
            <v>0</v>
          </cell>
          <cell r="AC46">
            <v>0</v>
          </cell>
          <cell r="AF46">
            <v>0</v>
          </cell>
          <cell r="AL46">
            <v>0</v>
          </cell>
          <cell r="AM46">
            <v>0</v>
          </cell>
        </row>
        <row r="47">
          <cell r="H47">
            <v>0</v>
          </cell>
          <cell r="K47">
            <v>0</v>
          </cell>
          <cell r="P47">
            <v>0</v>
          </cell>
          <cell r="Q47">
            <v>0</v>
          </cell>
          <cell r="Z47">
            <v>0</v>
          </cell>
          <cell r="AC47">
            <v>0</v>
          </cell>
          <cell r="AF47">
            <v>0</v>
          </cell>
          <cell r="AL47">
            <v>0</v>
          </cell>
          <cell r="AM47">
            <v>0</v>
          </cell>
        </row>
        <row r="48">
          <cell r="Z48">
            <v>259777</v>
          </cell>
          <cell r="AC48">
            <v>259777</v>
          </cell>
          <cell r="AF48">
            <v>265492</v>
          </cell>
          <cell r="AL48">
            <v>0</v>
          </cell>
          <cell r="AM48">
            <v>0</v>
          </cell>
        </row>
        <row r="49">
          <cell r="H49">
            <v>0</v>
          </cell>
          <cell r="K49">
            <v>0</v>
          </cell>
          <cell r="P49">
            <v>0</v>
          </cell>
          <cell r="Q49">
            <v>0</v>
          </cell>
        </row>
        <row r="50">
          <cell r="H50">
            <v>0</v>
          </cell>
          <cell r="K50">
            <v>0</v>
          </cell>
          <cell r="P50">
            <v>0</v>
          </cell>
          <cell r="Q50">
            <v>0</v>
          </cell>
          <cell r="Z50">
            <v>0</v>
          </cell>
          <cell r="AC50">
            <v>0</v>
          </cell>
          <cell r="AF50">
            <v>0</v>
          </cell>
          <cell r="AL50">
            <v>0</v>
          </cell>
          <cell r="AM50">
            <v>0</v>
          </cell>
        </row>
        <row r="51">
          <cell r="Z51">
            <v>7197202</v>
          </cell>
          <cell r="AC51">
            <v>7197202</v>
          </cell>
          <cell r="AF51">
            <v>7197202</v>
          </cell>
          <cell r="AL51">
            <v>0</v>
          </cell>
          <cell r="AM51">
            <v>0</v>
          </cell>
        </row>
        <row r="52">
          <cell r="H52">
            <v>0</v>
          </cell>
          <cell r="K52">
            <v>0</v>
          </cell>
          <cell r="P52">
            <v>0</v>
          </cell>
          <cell r="Q52">
            <v>0</v>
          </cell>
          <cell r="Z52">
            <v>0</v>
          </cell>
          <cell r="AC52">
            <v>0</v>
          </cell>
          <cell r="AF52">
            <v>2035260</v>
          </cell>
          <cell r="AL52">
            <v>0</v>
          </cell>
          <cell r="AM52">
            <v>0</v>
          </cell>
        </row>
        <row r="53">
          <cell r="H53">
            <v>0</v>
          </cell>
          <cell r="K53">
            <v>0</v>
          </cell>
          <cell r="P53">
            <v>0</v>
          </cell>
          <cell r="Q53">
            <v>0</v>
          </cell>
          <cell r="Z53">
            <v>0</v>
          </cell>
          <cell r="AC53">
            <v>0</v>
          </cell>
          <cell r="AF53">
            <v>0</v>
          </cell>
          <cell r="AL53">
            <v>0</v>
          </cell>
          <cell r="AM53">
            <v>0</v>
          </cell>
        </row>
        <row r="54">
          <cell r="Z54">
            <v>1990635</v>
          </cell>
          <cell r="AC54">
            <v>1990635</v>
          </cell>
          <cell r="AF54">
            <v>2034426</v>
          </cell>
          <cell r="AL54">
            <v>0</v>
          </cell>
          <cell r="AM54">
            <v>0</v>
          </cell>
        </row>
        <row r="55">
          <cell r="H55">
            <v>0</v>
          </cell>
          <cell r="K55">
            <v>0</v>
          </cell>
          <cell r="P55">
            <v>0</v>
          </cell>
          <cell r="Q55">
            <v>0</v>
          </cell>
          <cell r="Z55">
            <v>0</v>
          </cell>
          <cell r="AC55">
            <v>0</v>
          </cell>
          <cell r="AF55">
            <v>0</v>
          </cell>
          <cell r="AL55">
            <v>0</v>
          </cell>
          <cell r="AM55">
            <v>0</v>
          </cell>
        </row>
        <row r="56">
          <cell r="H56">
            <v>0</v>
          </cell>
          <cell r="K56">
            <v>0</v>
          </cell>
          <cell r="P56">
            <v>0</v>
          </cell>
          <cell r="Q56">
            <v>0</v>
          </cell>
        </row>
        <row r="58">
          <cell r="H58">
            <v>0</v>
          </cell>
          <cell r="K58">
            <v>0</v>
          </cell>
          <cell r="P58">
            <v>0</v>
          </cell>
          <cell r="Q58">
            <v>0</v>
          </cell>
        </row>
        <row r="59">
          <cell r="H59">
            <v>0</v>
          </cell>
          <cell r="K59">
            <v>0</v>
          </cell>
          <cell r="P59">
            <v>0</v>
          </cell>
          <cell r="Q59">
            <v>0</v>
          </cell>
          <cell r="Z59">
            <v>995318</v>
          </cell>
          <cell r="AC59">
            <v>995318</v>
          </cell>
          <cell r="AF59">
            <v>1017213</v>
          </cell>
          <cell r="AL59">
            <v>0</v>
          </cell>
          <cell r="AM59">
            <v>0</v>
          </cell>
        </row>
        <row r="60">
          <cell r="Z60">
            <v>1429976</v>
          </cell>
          <cell r="AC60">
            <v>1429976</v>
          </cell>
          <cell r="AF60">
            <v>1525820</v>
          </cell>
          <cell r="AL60">
            <v>0</v>
          </cell>
          <cell r="AM60">
            <v>0</v>
          </cell>
        </row>
        <row r="61">
          <cell r="H61">
            <v>1211777</v>
          </cell>
          <cell r="K61">
            <v>1235158</v>
          </cell>
          <cell r="P61">
            <v>0</v>
          </cell>
          <cell r="Q61">
            <v>0</v>
          </cell>
          <cell r="Z61">
            <v>0</v>
          </cell>
          <cell r="AC61">
            <v>0</v>
          </cell>
          <cell r="AF61">
            <v>0</v>
          </cell>
          <cell r="AL61">
            <v>0</v>
          </cell>
          <cell r="AM61">
            <v>0</v>
          </cell>
        </row>
        <row r="62">
          <cell r="H62">
            <v>0</v>
          </cell>
          <cell r="K62">
            <v>0</v>
          </cell>
          <cell r="P62">
            <v>0</v>
          </cell>
          <cell r="Q62">
            <v>0</v>
          </cell>
        </row>
        <row r="64">
          <cell r="H64">
            <v>208371086</v>
          </cell>
          <cell r="K64">
            <v>174351547</v>
          </cell>
          <cell r="P64">
            <v>0</v>
          </cell>
          <cell r="Q64">
            <v>0</v>
          </cell>
        </row>
        <row r="65">
          <cell r="H65">
            <v>163208589</v>
          </cell>
          <cell r="K65">
            <v>163208589</v>
          </cell>
          <cell r="P65">
            <v>0</v>
          </cell>
          <cell r="Q65">
            <v>0</v>
          </cell>
        </row>
        <row r="66">
          <cell r="Z66">
            <v>66057958</v>
          </cell>
          <cell r="AC66">
            <v>66057958</v>
          </cell>
          <cell r="AF66">
            <v>66126577</v>
          </cell>
          <cell r="AL66">
            <v>0</v>
          </cell>
          <cell r="AM66">
            <v>0</v>
          </cell>
        </row>
        <row r="67">
          <cell r="H67">
            <v>0</v>
          </cell>
          <cell r="K67">
            <v>0</v>
          </cell>
          <cell r="P67">
            <v>0</v>
          </cell>
          <cell r="Q67">
            <v>0</v>
          </cell>
          <cell r="Z67">
            <v>1734668</v>
          </cell>
          <cell r="AC67">
            <v>1734668</v>
          </cell>
          <cell r="AF67">
            <v>2621734</v>
          </cell>
          <cell r="AL67">
            <v>0</v>
          </cell>
          <cell r="AM67">
            <v>0</v>
          </cell>
        </row>
        <row r="68">
          <cell r="H68">
            <v>0</v>
          </cell>
          <cell r="K68">
            <v>0</v>
          </cell>
          <cell r="P68">
            <v>0</v>
          </cell>
          <cell r="Q68">
            <v>0</v>
          </cell>
          <cell r="Z68">
            <v>0</v>
          </cell>
          <cell r="AC68">
            <v>0</v>
          </cell>
          <cell r="AF68">
            <v>0</v>
          </cell>
          <cell r="AL68">
            <v>0</v>
          </cell>
          <cell r="AM68">
            <v>0</v>
          </cell>
        </row>
        <row r="70">
          <cell r="H70">
            <v>31925116</v>
          </cell>
          <cell r="K70">
            <v>38143861</v>
          </cell>
          <cell r="P70">
            <v>0</v>
          </cell>
          <cell r="Q70">
            <v>0</v>
          </cell>
          <cell r="Z70">
            <v>0</v>
          </cell>
          <cell r="AC70">
            <v>0</v>
          </cell>
          <cell r="AF70">
            <v>40484</v>
          </cell>
          <cell r="AL70">
            <v>0</v>
          </cell>
          <cell r="AM70">
            <v>0</v>
          </cell>
        </row>
        <row r="71">
          <cell r="H71">
            <v>918400</v>
          </cell>
          <cell r="K71">
            <v>918400</v>
          </cell>
          <cell r="P71">
            <v>0</v>
          </cell>
          <cell r="Q71">
            <v>0</v>
          </cell>
          <cell r="Z71">
            <v>0</v>
          </cell>
          <cell r="AC71">
            <v>0</v>
          </cell>
          <cell r="AF71">
            <v>5879143</v>
          </cell>
          <cell r="AL71">
            <v>0</v>
          </cell>
          <cell r="AM71">
            <v>0</v>
          </cell>
        </row>
        <row r="72">
          <cell r="Z72">
            <v>667512</v>
          </cell>
          <cell r="AC72">
            <v>667512</v>
          </cell>
          <cell r="AF72">
            <v>826368</v>
          </cell>
          <cell r="AL72">
            <v>0</v>
          </cell>
          <cell r="AM72">
            <v>0</v>
          </cell>
        </row>
        <row r="73">
          <cell r="H73">
            <v>66960244</v>
          </cell>
          <cell r="K73">
            <v>31330146</v>
          </cell>
          <cell r="P73">
            <v>0</v>
          </cell>
          <cell r="Q73">
            <v>0</v>
          </cell>
          <cell r="Z73">
            <v>0</v>
          </cell>
          <cell r="AC73">
            <v>0</v>
          </cell>
          <cell r="AF73">
            <v>29907639</v>
          </cell>
          <cell r="AL73">
            <v>0</v>
          </cell>
          <cell r="AM73">
            <v>0</v>
          </cell>
        </row>
        <row r="74">
          <cell r="H74">
            <v>0</v>
          </cell>
          <cell r="K74">
            <v>0</v>
          </cell>
          <cell r="P74">
            <v>0</v>
          </cell>
          <cell r="Q74">
            <v>0</v>
          </cell>
          <cell r="Z74">
            <v>0</v>
          </cell>
          <cell r="AC74">
            <v>0</v>
          </cell>
          <cell r="AF74">
            <v>0</v>
          </cell>
          <cell r="AL74">
            <v>0</v>
          </cell>
          <cell r="AM74">
            <v>0</v>
          </cell>
        </row>
        <row r="75">
          <cell r="Z75">
            <v>383989</v>
          </cell>
          <cell r="AC75">
            <v>383989</v>
          </cell>
          <cell r="AF75">
            <v>411416</v>
          </cell>
          <cell r="AL75">
            <v>0</v>
          </cell>
          <cell r="AM75">
            <v>0</v>
          </cell>
        </row>
        <row r="76">
          <cell r="H76">
            <v>356857</v>
          </cell>
          <cell r="K76">
            <v>356857</v>
          </cell>
          <cell r="P76">
            <v>0</v>
          </cell>
          <cell r="Q76">
            <v>0</v>
          </cell>
          <cell r="Z76">
            <v>246766</v>
          </cell>
          <cell r="AC76">
            <v>246766</v>
          </cell>
          <cell r="AF76">
            <v>264392</v>
          </cell>
          <cell r="AL76">
            <v>0</v>
          </cell>
          <cell r="AM76">
            <v>0</v>
          </cell>
        </row>
        <row r="77">
          <cell r="H77">
            <v>0</v>
          </cell>
          <cell r="K77">
            <v>0</v>
          </cell>
          <cell r="P77">
            <v>0</v>
          </cell>
          <cell r="Q77">
            <v>0</v>
          </cell>
          <cell r="Z77">
            <v>0</v>
          </cell>
          <cell r="AC77">
            <v>0</v>
          </cell>
          <cell r="AF77">
            <v>2429036</v>
          </cell>
          <cell r="AL77">
            <v>0</v>
          </cell>
          <cell r="AM77">
            <v>0</v>
          </cell>
        </row>
        <row r="78">
          <cell r="Z78">
            <v>0</v>
          </cell>
          <cell r="AC78">
            <v>0</v>
          </cell>
          <cell r="AF78">
            <v>754154</v>
          </cell>
          <cell r="AL78">
            <v>0</v>
          </cell>
          <cell r="AM78">
            <v>0</v>
          </cell>
        </row>
        <row r="79">
          <cell r="H79">
            <v>16821342</v>
          </cell>
          <cell r="K79">
            <v>15516692</v>
          </cell>
          <cell r="P79">
            <v>0</v>
          </cell>
          <cell r="Q79">
            <v>0</v>
          </cell>
          <cell r="Z79">
            <v>0</v>
          </cell>
          <cell r="AC79">
            <v>0</v>
          </cell>
          <cell r="AF79">
            <v>0</v>
          </cell>
          <cell r="AL79">
            <v>0</v>
          </cell>
          <cell r="AM79">
            <v>0</v>
          </cell>
        </row>
        <row r="80">
          <cell r="H80">
            <v>0</v>
          </cell>
          <cell r="K80">
            <v>0</v>
          </cell>
          <cell r="P80">
            <v>0</v>
          </cell>
          <cell r="Q80">
            <v>0</v>
          </cell>
          <cell r="Z80">
            <v>0</v>
          </cell>
          <cell r="AC80">
            <v>0</v>
          </cell>
          <cell r="AF80">
            <v>0</v>
          </cell>
          <cell r="AL80">
            <v>0</v>
          </cell>
          <cell r="AM80">
            <v>0</v>
          </cell>
        </row>
        <row r="81">
          <cell r="Z81">
            <v>0</v>
          </cell>
          <cell r="AC81">
            <v>0</v>
          </cell>
          <cell r="AF81">
            <v>0</v>
          </cell>
          <cell r="AL81">
            <v>0</v>
          </cell>
          <cell r="AM81">
            <v>0</v>
          </cell>
        </row>
        <row r="82">
          <cell r="H82">
            <v>1193932</v>
          </cell>
          <cell r="K82">
            <v>874826</v>
          </cell>
          <cell r="P82">
            <v>0</v>
          </cell>
          <cell r="Q82">
            <v>0</v>
          </cell>
        </row>
        <row r="83">
          <cell r="H83">
            <v>0</v>
          </cell>
          <cell r="K83">
            <v>0</v>
          </cell>
          <cell r="P83">
            <v>0</v>
          </cell>
          <cell r="Q83">
            <v>0</v>
          </cell>
        </row>
        <row r="84">
          <cell r="Z84">
            <v>851217798</v>
          </cell>
          <cell r="AC84">
            <v>996843630</v>
          </cell>
          <cell r="AF84">
            <v>1051956635</v>
          </cell>
          <cell r="AL84">
            <v>0</v>
          </cell>
          <cell r="AM84">
            <v>0</v>
          </cell>
        </row>
        <row r="85">
          <cell r="Z85">
            <v>0</v>
          </cell>
          <cell r="AC85">
            <v>0</v>
          </cell>
          <cell r="AF85">
            <v>0</v>
          </cell>
          <cell r="AL85">
            <v>0</v>
          </cell>
          <cell r="AM85">
            <v>0</v>
          </cell>
        </row>
        <row r="86">
          <cell r="H86">
            <v>1087334</v>
          </cell>
          <cell r="K86">
            <v>1087334</v>
          </cell>
          <cell r="P86">
            <v>0</v>
          </cell>
          <cell r="Q86">
            <v>0</v>
          </cell>
          <cell r="Z86">
            <v>2850000</v>
          </cell>
          <cell r="AC86">
            <v>33653870</v>
          </cell>
          <cell r="AF86">
            <v>7392206</v>
          </cell>
          <cell r="AL86">
            <v>0</v>
          </cell>
          <cell r="AM86">
            <v>0</v>
          </cell>
        </row>
        <row r="87">
          <cell r="H87">
            <v>0</v>
          </cell>
          <cell r="K87">
            <v>0</v>
          </cell>
          <cell r="P87">
            <v>0</v>
          </cell>
          <cell r="Q87">
            <v>0</v>
          </cell>
          <cell r="Z87">
            <v>0</v>
          </cell>
          <cell r="AC87">
            <v>0</v>
          </cell>
          <cell r="AF87">
            <v>0</v>
          </cell>
          <cell r="AL87">
            <v>0</v>
          </cell>
          <cell r="AM87">
            <v>0</v>
          </cell>
        </row>
        <row r="88">
          <cell r="H88">
            <v>0</v>
          </cell>
          <cell r="K88">
            <v>0</v>
          </cell>
          <cell r="P88">
            <v>0</v>
          </cell>
          <cell r="Q88">
            <v>0</v>
          </cell>
          <cell r="Z88">
            <v>0</v>
          </cell>
          <cell r="AC88">
            <v>0</v>
          </cell>
          <cell r="AF88">
            <v>0</v>
          </cell>
          <cell r="AL88">
            <v>0</v>
          </cell>
          <cell r="AM88">
            <v>0</v>
          </cell>
        </row>
        <row r="89">
          <cell r="H89">
            <v>0</v>
          </cell>
          <cell r="K89">
            <v>0</v>
          </cell>
          <cell r="P89">
            <v>0</v>
          </cell>
          <cell r="Q89">
            <v>0</v>
          </cell>
        </row>
        <row r="90">
          <cell r="H90">
            <v>0</v>
          </cell>
          <cell r="K90">
            <v>0</v>
          </cell>
          <cell r="P90">
            <v>0</v>
          </cell>
          <cell r="Q90">
            <v>0</v>
          </cell>
        </row>
        <row r="91">
          <cell r="H91">
            <v>0</v>
          </cell>
          <cell r="K91">
            <v>0</v>
          </cell>
          <cell r="P91">
            <v>0</v>
          </cell>
          <cell r="Q91">
            <v>0</v>
          </cell>
        </row>
        <row r="92">
          <cell r="H92">
            <v>0</v>
          </cell>
          <cell r="K92">
            <v>0</v>
          </cell>
          <cell r="P92">
            <v>0</v>
          </cell>
          <cell r="Q92">
            <v>0</v>
          </cell>
          <cell r="Z92">
            <v>4994765</v>
          </cell>
          <cell r="AC92">
            <v>4994765</v>
          </cell>
          <cell r="AF92">
            <v>5006418</v>
          </cell>
          <cell r="AL92">
            <v>0</v>
          </cell>
          <cell r="AM92">
            <v>0</v>
          </cell>
        </row>
        <row r="93">
          <cell r="Z93">
            <v>0</v>
          </cell>
          <cell r="AC93">
            <v>0</v>
          </cell>
          <cell r="AF93">
            <v>0</v>
          </cell>
          <cell r="AL93">
            <v>0</v>
          </cell>
          <cell r="AM93">
            <v>0</v>
          </cell>
        </row>
        <row r="94">
          <cell r="H94">
            <v>0</v>
          </cell>
          <cell r="K94">
            <v>0</v>
          </cell>
          <cell r="P94">
            <v>0</v>
          </cell>
          <cell r="Q94">
            <v>0</v>
          </cell>
          <cell r="Z94">
            <v>0</v>
          </cell>
          <cell r="AC94">
            <v>0</v>
          </cell>
          <cell r="AF94">
            <v>0</v>
          </cell>
          <cell r="AL94">
            <v>0</v>
          </cell>
          <cell r="AM94">
            <v>0</v>
          </cell>
        </row>
        <row r="95">
          <cell r="H95">
            <v>0</v>
          </cell>
          <cell r="K95">
            <v>0</v>
          </cell>
          <cell r="P95">
            <v>0</v>
          </cell>
          <cell r="Q95">
            <v>0</v>
          </cell>
          <cell r="Z95">
            <v>1550323</v>
          </cell>
          <cell r="AC95">
            <v>1550323</v>
          </cell>
          <cell r="AF95">
            <v>1474108</v>
          </cell>
          <cell r="AL95">
            <v>0</v>
          </cell>
          <cell r="AM95">
            <v>0</v>
          </cell>
        </row>
        <row r="96">
          <cell r="H96">
            <v>0</v>
          </cell>
          <cell r="K96">
            <v>0</v>
          </cell>
          <cell r="P96">
            <v>0</v>
          </cell>
          <cell r="Q96">
            <v>0</v>
          </cell>
        </row>
        <row r="97">
          <cell r="H97">
            <v>0</v>
          </cell>
          <cell r="K97">
            <v>0</v>
          </cell>
          <cell r="P97">
            <v>0</v>
          </cell>
          <cell r="Q97">
            <v>0</v>
          </cell>
          <cell r="Z97">
            <v>0</v>
          </cell>
          <cell r="AC97">
            <v>0</v>
          </cell>
          <cell r="AF97">
            <v>0</v>
          </cell>
          <cell r="AL97">
            <v>0</v>
          </cell>
          <cell r="AM97">
            <v>0</v>
          </cell>
        </row>
        <row r="98">
          <cell r="Z98">
            <v>7095970</v>
          </cell>
          <cell r="AC98">
            <v>7095970</v>
          </cell>
          <cell r="AF98">
            <v>7140323</v>
          </cell>
          <cell r="AL98">
            <v>0</v>
          </cell>
          <cell r="AM98">
            <v>0</v>
          </cell>
        </row>
        <row r="99">
          <cell r="Z99">
            <v>0</v>
          </cell>
          <cell r="AC99">
            <v>0</v>
          </cell>
          <cell r="AF99">
            <v>40484</v>
          </cell>
          <cell r="AL99">
            <v>0</v>
          </cell>
          <cell r="AM99">
            <v>0</v>
          </cell>
        </row>
        <row r="100">
          <cell r="H100">
            <v>0</v>
          </cell>
          <cell r="K100">
            <v>0</v>
          </cell>
          <cell r="P100">
            <v>0</v>
          </cell>
          <cell r="Q100">
            <v>0</v>
          </cell>
          <cell r="Z100">
            <v>0</v>
          </cell>
          <cell r="AC100">
            <v>0</v>
          </cell>
          <cell r="AF100">
            <v>0</v>
          </cell>
          <cell r="AL100">
            <v>0</v>
          </cell>
          <cell r="AM100">
            <v>0</v>
          </cell>
        </row>
        <row r="101">
          <cell r="H101">
            <v>0</v>
          </cell>
          <cell r="K101">
            <v>0</v>
          </cell>
          <cell r="P101">
            <v>0</v>
          </cell>
          <cell r="Q101">
            <v>0</v>
          </cell>
          <cell r="Z101">
            <v>2718465</v>
          </cell>
          <cell r="AC101">
            <v>2718465</v>
          </cell>
          <cell r="AF101">
            <v>2649774</v>
          </cell>
          <cell r="AL101">
            <v>0</v>
          </cell>
          <cell r="AM101">
            <v>0</v>
          </cell>
        </row>
        <row r="102">
          <cell r="H102">
            <v>0</v>
          </cell>
          <cell r="K102">
            <v>0</v>
          </cell>
          <cell r="P102">
            <v>0</v>
          </cell>
          <cell r="Q102">
            <v>0</v>
          </cell>
          <cell r="Z102">
            <v>0</v>
          </cell>
          <cell r="AC102">
            <v>0</v>
          </cell>
          <cell r="AF102">
            <v>0</v>
          </cell>
          <cell r="AL102">
            <v>0</v>
          </cell>
          <cell r="AM102">
            <v>0</v>
          </cell>
        </row>
        <row r="104">
          <cell r="H104">
            <v>1812690</v>
          </cell>
          <cell r="K104">
            <v>1812690</v>
          </cell>
          <cell r="P104">
            <v>0</v>
          </cell>
          <cell r="Q104">
            <v>0</v>
          </cell>
        </row>
        <row r="105">
          <cell r="H105">
            <v>0</v>
          </cell>
          <cell r="K105">
            <v>0</v>
          </cell>
          <cell r="P105">
            <v>0</v>
          </cell>
          <cell r="Q105">
            <v>0</v>
          </cell>
        </row>
        <row r="106">
          <cell r="H106">
            <v>0</v>
          </cell>
          <cell r="K106">
            <v>0</v>
          </cell>
          <cell r="P106">
            <v>0</v>
          </cell>
          <cell r="Q106">
            <v>0</v>
          </cell>
          <cell r="Z106">
            <v>1360582</v>
          </cell>
          <cell r="AC106">
            <v>1360582</v>
          </cell>
          <cell r="AF106">
            <v>1326587</v>
          </cell>
          <cell r="AL106">
            <v>0</v>
          </cell>
          <cell r="AM106">
            <v>0</v>
          </cell>
        </row>
        <row r="107">
          <cell r="Z107">
            <v>2103224</v>
          </cell>
          <cell r="AC107">
            <v>2103224</v>
          </cell>
          <cell r="AF107">
            <v>1989180</v>
          </cell>
          <cell r="AL107">
            <v>0</v>
          </cell>
          <cell r="AM107">
            <v>0</v>
          </cell>
        </row>
        <row r="108">
          <cell r="Z108">
            <v>0</v>
          </cell>
          <cell r="AC108">
            <v>0</v>
          </cell>
          <cell r="AF108">
            <v>0</v>
          </cell>
          <cell r="AL108">
            <v>0</v>
          </cell>
          <cell r="AM108">
            <v>0</v>
          </cell>
        </row>
        <row r="109">
          <cell r="H109">
            <v>1812690</v>
          </cell>
          <cell r="K109">
            <v>1812690</v>
          </cell>
          <cell r="P109">
            <v>0</v>
          </cell>
          <cell r="Q109">
            <v>0</v>
          </cell>
        </row>
        <row r="110">
          <cell r="H110">
            <v>0</v>
          </cell>
          <cell r="K110">
            <v>0</v>
          </cell>
          <cell r="P110">
            <v>0</v>
          </cell>
          <cell r="Q110">
            <v>0</v>
          </cell>
        </row>
        <row r="111">
          <cell r="H111">
            <v>0</v>
          </cell>
          <cell r="K111">
            <v>0</v>
          </cell>
          <cell r="P111">
            <v>0</v>
          </cell>
          <cell r="Q111">
            <v>0</v>
          </cell>
        </row>
        <row r="113">
          <cell r="H113">
            <v>304107184</v>
          </cell>
          <cell r="K113">
            <v>304107184</v>
          </cell>
          <cell r="P113">
            <v>0</v>
          </cell>
          <cell r="Q113">
            <v>0</v>
          </cell>
        </row>
        <row r="115">
          <cell r="H115">
            <v>0</v>
          </cell>
          <cell r="K115">
            <v>0</v>
          </cell>
          <cell r="P115">
            <v>0</v>
          </cell>
          <cell r="Q115">
            <v>0</v>
          </cell>
          <cell r="Z115">
            <v>0</v>
          </cell>
          <cell r="AC115">
            <v>0</v>
          </cell>
          <cell r="AF115">
            <v>0</v>
          </cell>
          <cell r="AL115">
            <v>0</v>
          </cell>
          <cell r="AM115">
            <v>0</v>
          </cell>
        </row>
        <row r="116">
          <cell r="H116">
            <v>0</v>
          </cell>
          <cell r="K116">
            <v>0</v>
          </cell>
          <cell r="P116">
            <v>0</v>
          </cell>
          <cell r="Q116">
            <v>0</v>
          </cell>
          <cell r="Z116">
            <v>26056671</v>
          </cell>
          <cell r="AC116">
            <v>26056671</v>
          </cell>
          <cell r="AF116">
            <v>5461026</v>
          </cell>
          <cell r="AL116">
            <v>0</v>
          </cell>
          <cell r="AM116">
            <v>0</v>
          </cell>
        </row>
        <row r="117">
          <cell r="H117">
            <v>0</v>
          </cell>
          <cell r="K117">
            <v>0</v>
          </cell>
          <cell r="P117">
            <v>0</v>
          </cell>
          <cell r="Q117">
            <v>0</v>
          </cell>
          <cell r="Z117">
            <v>0</v>
          </cell>
          <cell r="AC117">
            <v>0</v>
          </cell>
          <cell r="AF117">
            <v>0</v>
          </cell>
          <cell r="AL117">
            <v>0</v>
          </cell>
          <cell r="AM117">
            <v>0</v>
          </cell>
        </row>
        <row r="118">
          <cell r="Z118">
            <v>3571991</v>
          </cell>
          <cell r="AC118">
            <v>3571991</v>
          </cell>
          <cell r="AF118">
            <v>4888921</v>
          </cell>
          <cell r="AL118">
            <v>0</v>
          </cell>
          <cell r="AM118">
            <v>0</v>
          </cell>
        </row>
        <row r="119">
          <cell r="Z119">
            <v>0</v>
          </cell>
          <cell r="AC119">
            <v>0</v>
          </cell>
          <cell r="AF119">
            <v>0</v>
          </cell>
          <cell r="AL119">
            <v>0</v>
          </cell>
          <cell r="AM119">
            <v>0</v>
          </cell>
        </row>
        <row r="120">
          <cell r="Z120">
            <v>0</v>
          </cell>
          <cell r="AC120">
            <v>0</v>
          </cell>
          <cell r="AF120">
            <v>0</v>
          </cell>
          <cell r="AL120">
            <v>0</v>
          </cell>
          <cell r="AM120">
            <v>0</v>
          </cell>
        </row>
        <row r="121">
          <cell r="Z121">
            <v>0</v>
          </cell>
          <cell r="AC121">
            <v>0</v>
          </cell>
          <cell r="AF121">
            <v>0</v>
          </cell>
          <cell r="AL121">
            <v>0</v>
          </cell>
          <cell r="AM121">
            <v>0</v>
          </cell>
        </row>
        <row r="124">
          <cell r="Z124">
            <v>0</v>
          </cell>
          <cell r="AC124">
            <v>0</v>
          </cell>
          <cell r="AF124">
            <v>0</v>
          </cell>
          <cell r="AL124">
            <v>0</v>
          </cell>
          <cell r="AM124">
            <v>0</v>
          </cell>
        </row>
        <row r="125">
          <cell r="Z125">
            <v>111820</v>
          </cell>
          <cell r="AC125">
            <v>2244820</v>
          </cell>
          <cell r="AF125">
            <v>5478820</v>
          </cell>
          <cell r="AL125">
            <v>0</v>
          </cell>
          <cell r="AM125">
            <v>0</v>
          </cell>
        </row>
        <row r="126">
          <cell r="Z126">
            <v>18364483</v>
          </cell>
          <cell r="AC126">
            <v>18364483</v>
          </cell>
          <cell r="AF126">
            <v>18364483</v>
          </cell>
          <cell r="AL126">
            <v>0</v>
          </cell>
          <cell r="AM126">
            <v>0</v>
          </cell>
        </row>
        <row r="127">
          <cell r="Z127">
            <v>106384322</v>
          </cell>
          <cell r="AC127">
            <v>23964322</v>
          </cell>
          <cell r="AF127">
            <v>20501000</v>
          </cell>
          <cell r="AL127">
            <v>0</v>
          </cell>
          <cell r="AM127">
            <v>0</v>
          </cell>
        </row>
        <row r="128">
          <cell r="Z128">
            <v>0</v>
          </cell>
          <cell r="AC128">
            <v>0</v>
          </cell>
          <cell r="AF128">
            <v>157500</v>
          </cell>
          <cell r="AL128">
            <v>0</v>
          </cell>
          <cell r="AM128">
            <v>0</v>
          </cell>
        </row>
        <row r="129">
          <cell r="Z129">
            <v>0</v>
          </cell>
          <cell r="AC129">
            <v>0</v>
          </cell>
          <cell r="AF129">
            <v>0</v>
          </cell>
          <cell r="AL129">
            <v>0</v>
          </cell>
          <cell r="AM129">
            <v>0</v>
          </cell>
        </row>
        <row r="130">
          <cell r="Z130">
            <v>0</v>
          </cell>
          <cell r="AC130">
            <v>45073671</v>
          </cell>
          <cell r="AF130">
            <v>43653774</v>
          </cell>
          <cell r="AL130">
            <v>0</v>
          </cell>
          <cell r="AM130">
            <v>0</v>
          </cell>
        </row>
        <row r="131">
          <cell r="Z131">
            <v>0</v>
          </cell>
          <cell r="AC131">
            <v>0</v>
          </cell>
          <cell r="AF131">
            <v>0</v>
          </cell>
          <cell r="AL131">
            <v>0</v>
          </cell>
          <cell r="AM131">
            <v>0</v>
          </cell>
        </row>
        <row r="132">
          <cell r="Z132">
            <v>1170000</v>
          </cell>
          <cell r="AC132">
            <v>3704700</v>
          </cell>
          <cell r="AF132">
            <v>1170000</v>
          </cell>
          <cell r="AL132">
            <v>0</v>
          </cell>
          <cell r="AM132">
            <v>0</v>
          </cell>
        </row>
        <row r="133">
          <cell r="Z133">
            <v>0</v>
          </cell>
          <cell r="AC133">
            <v>0</v>
          </cell>
          <cell r="AF133">
            <v>0</v>
          </cell>
          <cell r="AL133">
            <v>0</v>
          </cell>
          <cell r="AM133">
            <v>0</v>
          </cell>
        </row>
        <row r="134">
          <cell r="Z134">
            <v>0</v>
          </cell>
          <cell r="AC134">
            <v>0</v>
          </cell>
          <cell r="AF134">
            <v>0</v>
          </cell>
          <cell r="AL134">
            <v>0</v>
          </cell>
          <cell r="AM134">
            <v>0</v>
          </cell>
        </row>
        <row r="135">
          <cell r="Z135">
            <v>0</v>
          </cell>
          <cell r="AC135">
            <v>0</v>
          </cell>
          <cell r="AF135">
            <v>0</v>
          </cell>
          <cell r="AL135">
            <v>0</v>
          </cell>
          <cell r="AM135">
            <v>0</v>
          </cell>
        </row>
        <row r="136">
          <cell r="Z136">
            <v>0</v>
          </cell>
          <cell r="AC136">
            <v>0</v>
          </cell>
          <cell r="AF136">
            <v>0</v>
          </cell>
          <cell r="AL136">
            <v>0</v>
          </cell>
          <cell r="AM136">
            <v>0</v>
          </cell>
        </row>
        <row r="137">
          <cell r="Z137">
            <v>0</v>
          </cell>
          <cell r="AC137">
            <v>0</v>
          </cell>
          <cell r="AF137">
            <v>0</v>
          </cell>
          <cell r="AL137">
            <v>0</v>
          </cell>
          <cell r="AM137">
            <v>0</v>
          </cell>
        </row>
        <row r="138">
          <cell r="Z138">
            <v>0</v>
          </cell>
          <cell r="AC138">
            <v>0</v>
          </cell>
          <cell r="AF138">
            <v>0</v>
          </cell>
          <cell r="AL138">
            <v>0</v>
          </cell>
          <cell r="AM138">
            <v>0</v>
          </cell>
        </row>
        <row r="139">
          <cell r="Z139">
            <v>0</v>
          </cell>
          <cell r="AC139">
            <v>0</v>
          </cell>
          <cell r="AF139">
            <v>0</v>
          </cell>
          <cell r="AL139">
            <v>0</v>
          </cell>
          <cell r="AM139">
            <v>0</v>
          </cell>
        </row>
        <row r="142">
          <cell r="Z142">
            <v>0</v>
          </cell>
          <cell r="AC142">
            <v>0</v>
          </cell>
          <cell r="AF142">
            <v>0</v>
          </cell>
          <cell r="AL142">
            <v>0</v>
          </cell>
          <cell r="AM142">
            <v>0</v>
          </cell>
        </row>
        <row r="143">
          <cell r="Z143">
            <v>0</v>
          </cell>
          <cell r="AC143">
            <v>0</v>
          </cell>
          <cell r="AF143">
            <v>0</v>
          </cell>
          <cell r="AL143">
            <v>0</v>
          </cell>
          <cell r="AM143">
            <v>0</v>
          </cell>
        </row>
        <row r="148">
          <cell r="Z148">
            <v>83526422</v>
          </cell>
          <cell r="AC148">
            <v>83526420</v>
          </cell>
          <cell r="AF148">
            <v>44680105</v>
          </cell>
          <cell r="AL148">
            <v>0</v>
          </cell>
          <cell r="AM148">
            <v>0</v>
          </cell>
        </row>
        <row r="150">
          <cell r="Z150">
            <v>0</v>
          </cell>
          <cell r="AC150">
            <v>0</v>
          </cell>
          <cell r="AF150">
            <v>0</v>
          </cell>
          <cell r="AL150">
            <v>0</v>
          </cell>
          <cell r="AM150">
            <v>0</v>
          </cell>
        </row>
        <row r="151">
          <cell r="Z151">
            <v>59778016</v>
          </cell>
          <cell r="AC151">
            <v>59778016</v>
          </cell>
          <cell r="AF151">
            <v>11912693</v>
          </cell>
          <cell r="AL151">
            <v>0</v>
          </cell>
          <cell r="AM151">
            <v>0</v>
          </cell>
        </row>
        <row r="152">
          <cell r="Z152">
            <v>5483391</v>
          </cell>
          <cell r="AC152">
            <v>5483391</v>
          </cell>
          <cell r="AF152">
            <v>7012202</v>
          </cell>
          <cell r="AL152">
            <v>0</v>
          </cell>
          <cell r="AM152">
            <v>0</v>
          </cell>
        </row>
        <row r="153">
          <cell r="Z153">
            <v>0</v>
          </cell>
          <cell r="AC153">
            <v>0</v>
          </cell>
          <cell r="AF153">
            <v>6747776</v>
          </cell>
          <cell r="AL153">
            <v>0</v>
          </cell>
          <cell r="AM153">
            <v>0</v>
          </cell>
        </row>
        <row r="156">
          <cell r="Z156">
            <v>35980079</v>
          </cell>
          <cell r="AC156">
            <v>60112919</v>
          </cell>
          <cell r="AF156">
            <v>82202500</v>
          </cell>
          <cell r="AL156">
            <v>0</v>
          </cell>
          <cell r="AM156">
            <v>0</v>
          </cell>
        </row>
        <row r="157">
          <cell r="AL157">
            <v>0</v>
          </cell>
          <cell r="AM157">
            <v>0</v>
          </cell>
        </row>
        <row r="158">
          <cell r="Z158">
            <v>17098733</v>
          </cell>
          <cell r="AC158">
            <v>17098733</v>
          </cell>
          <cell r="AF158">
            <v>1082150</v>
          </cell>
          <cell r="AL158">
            <v>0</v>
          </cell>
          <cell r="AM158">
            <v>0</v>
          </cell>
        </row>
        <row r="159">
          <cell r="Z159">
            <v>0</v>
          </cell>
          <cell r="AC159">
            <v>0</v>
          </cell>
          <cell r="AF159">
            <v>0</v>
          </cell>
          <cell r="AL159">
            <v>0</v>
          </cell>
          <cell r="AM159">
            <v>0</v>
          </cell>
        </row>
        <row r="160">
          <cell r="Z160">
            <v>0</v>
          </cell>
          <cell r="AC160">
            <v>0</v>
          </cell>
          <cell r="AF160">
            <v>0</v>
          </cell>
          <cell r="AL160">
            <v>0</v>
          </cell>
          <cell r="AM160">
            <v>0</v>
          </cell>
        </row>
        <row r="161">
          <cell r="Z161">
            <v>0</v>
          </cell>
          <cell r="AC161">
            <v>0</v>
          </cell>
          <cell r="AF161">
            <v>0</v>
          </cell>
          <cell r="AL161">
            <v>0</v>
          </cell>
          <cell r="AM161">
            <v>0</v>
          </cell>
        </row>
        <row r="162">
          <cell r="Z162">
            <v>0</v>
          </cell>
          <cell r="AC162">
            <v>0</v>
          </cell>
          <cell r="AF162">
            <v>0</v>
          </cell>
          <cell r="AL162">
            <v>0</v>
          </cell>
          <cell r="AM162">
            <v>0</v>
          </cell>
        </row>
        <row r="163">
          <cell r="Z163">
            <v>0</v>
          </cell>
          <cell r="AC163">
            <v>6085388</v>
          </cell>
          <cell r="AF163">
            <v>0</v>
          </cell>
          <cell r="AL163">
            <v>0</v>
          </cell>
          <cell r="AM163">
            <v>0</v>
          </cell>
        </row>
        <row r="164">
          <cell r="Z164">
            <v>11291323</v>
          </cell>
          <cell r="AC164">
            <v>11291323</v>
          </cell>
          <cell r="AF164">
            <v>12136978</v>
          </cell>
          <cell r="AL164">
            <v>0</v>
          </cell>
          <cell r="AM164">
            <v>0</v>
          </cell>
        </row>
        <row r="165">
          <cell r="Z165">
            <v>0</v>
          </cell>
          <cell r="AC165">
            <v>0</v>
          </cell>
          <cell r="AF165">
            <v>0</v>
          </cell>
          <cell r="AL165">
            <v>0</v>
          </cell>
          <cell r="AM165">
            <v>0</v>
          </cell>
        </row>
        <row r="166">
          <cell r="Z166">
            <v>4659000</v>
          </cell>
          <cell r="AC166">
            <v>6580338</v>
          </cell>
          <cell r="AF166">
            <v>33946000</v>
          </cell>
          <cell r="AL166">
            <v>0</v>
          </cell>
          <cell r="AM166">
            <v>0</v>
          </cell>
        </row>
        <row r="167">
          <cell r="Z167">
            <v>0</v>
          </cell>
          <cell r="AC167">
            <v>0</v>
          </cell>
          <cell r="AF167">
            <v>0</v>
          </cell>
          <cell r="AL167">
            <v>0</v>
          </cell>
          <cell r="AM167">
            <v>0</v>
          </cell>
        </row>
        <row r="168">
          <cell r="Z168">
            <v>0</v>
          </cell>
          <cell r="AC168">
            <v>0</v>
          </cell>
          <cell r="AF168">
            <v>4936070</v>
          </cell>
          <cell r="AL168">
            <v>0</v>
          </cell>
          <cell r="AM168">
            <v>0</v>
          </cell>
        </row>
        <row r="173">
          <cell r="Z173">
            <v>0</v>
          </cell>
          <cell r="AC173">
            <v>0</v>
          </cell>
          <cell r="AF173">
            <v>4099482</v>
          </cell>
          <cell r="AL173">
            <v>0</v>
          </cell>
          <cell r="AM173">
            <v>0</v>
          </cell>
        </row>
        <row r="174">
          <cell r="Z174">
            <v>0</v>
          </cell>
          <cell r="AC174">
            <v>0</v>
          </cell>
          <cell r="AF174">
            <v>0</v>
          </cell>
          <cell r="AL174">
            <v>0</v>
          </cell>
          <cell r="AM174">
            <v>0</v>
          </cell>
        </row>
        <row r="177">
          <cell r="Z177">
            <v>8561741</v>
          </cell>
          <cell r="AC177">
            <v>8561741</v>
          </cell>
          <cell r="AF177">
            <v>16677767</v>
          </cell>
          <cell r="AL177">
            <v>0</v>
          </cell>
          <cell r="AM177">
            <v>0</v>
          </cell>
        </row>
        <row r="178">
          <cell r="Z178">
            <v>0</v>
          </cell>
          <cell r="AC178">
            <v>0</v>
          </cell>
          <cell r="AF178">
            <v>0</v>
          </cell>
          <cell r="AL178">
            <v>0</v>
          </cell>
          <cell r="AM178">
            <v>0</v>
          </cell>
        </row>
        <row r="179">
          <cell r="Z179">
            <v>0</v>
          </cell>
          <cell r="AC179">
            <v>0</v>
          </cell>
          <cell r="AF179">
            <v>0</v>
          </cell>
          <cell r="AL179">
            <v>0</v>
          </cell>
          <cell r="AM179">
            <v>0</v>
          </cell>
        </row>
        <row r="180">
          <cell r="Z180">
            <v>0</v>
          </cell>
          <cell r="AC180">
            <v>0</v>
          </cell>
          <cell r="AF180">
            <v>61058</v>
          </cell>
          <cell r="AL180">
            <v>0</v>
          </cell>
          <cell r="AM180">
            <v>0</v>
          </cell>
        </row>
        <row r="181">
          <cell r="Z181">
            <v>0</v>
          </cell>
          <cell r="AC181">
            <v>0</v>
          </cell>
          <cell r="AF181">
            <v>0</v>
          </cell>
          <cell r="AL181">
            <v>0</v>
          </cell>
          <cell r="AM181">
            <v>0</v>
          </cell>
        </row>
        <row r="182">
          <cell r="Z182">
            <v>0</v>
          </cell>
          <cell r="AC182">
            <v>0</v>
          </cell>
          <cell r="AF182">
            <v>0</v>
          </cell>
          <cell r="AL182">
            <v>0</v>
          </cell>
          <cell r="AM182">
            <v>0</v>
          </cell>
        </row>
        <row r="183">
          <cell r="Z183">
            <v>0</v>
          </cell>
          <cell r="AC183">
            <v>0</v>
          </cell>
          <cell r="AF183">
            <v>0</v>
          </cell>
          <cell r="AL183">
            <v>0</v>
          </cell>
          <cell r="AM183">
            <v>0</v>
          </cell>
        </row>
        <row r="186">
          <cell r="Z186">
            <v>0</v>
          </cell>
          <cell r="AC186">
            <v>0</v>
          </cell>
          <cell r="AF186">
            <v>0</v>
          </cell>
          <cell r="AL186">
            <v>0</v>
          </cell>
          <cell r="AM186">
            <v>0</v>
          </cell>
        </row>
        <row r="187">
          <cell r="AL187">
            <v>0</v>
          </cell>
          <cell r="AM187">
            <v>0</v>
          </cell>
        </row>
        <row r="188">
          <cell r="Z188">
            <v>0</v>
          </cell>
          <cell r="AC188">
            <v>0</v>
          </cell>
          <cell r="AF188">
            <v>0</v>
          </cell>
          <cell r="AL188">
            <v>0</v>
          </cell>
          <cell r="AM188">
            <v>0</v>
          </cell>
        </row>
        <row r="189">
          <cell r="Z189">
            <v>0</v>
          </cell>
          <cell r="AC189">
            <v>0</v>
          </cell>
          <cell r="AF189">
            <v>0</v>
          </cell>
          <cell r="AL189">
            <v>0</v>
          </cell>
          <cell r="AM189">
            <v>0</v>
          </cell>
        </row>
        <row r="190">
          <cell r="Z190">
            <v>0</v>
          </cell>
          <cell r="AC190">
            <v>0</v>
          </cell>
          <cell r="AF190">
            <v>0</v>
          </cell>
          <cell r="AL190">
            <v>0</v>
          </cell>
          <cell r="AM190">
            <v>0</v>
          </cell>
        </row>
        <row r="191">
          <cell r="Z191">
            <v>0</v>
          </cell>
          <cell r="AC191">
            <v>0</v>
          </cell>
          <cell r="AF191">
            <v>0</v>
          </cell>
          <cell r="AL191">
            <v>0</v>
          </cell>
          <cell r="AM191">
            <v>0</v>
          </cell>
        </row>
        <row r="198">
          <cell r="Z198">
            <v>234105287</v>
          </cell>
          <cell r="AC198">
            <v>182197821</v>
          </cell>
          <cell r="AF198">
            <v>66263194</v>
          </cell>
          <cell r="AL198">
            <v>0</v>
          </cell>
          <cell r="AM198">
            <v>0</v>
          </cell>
        </row>
        <row r="199">
          <cell r="Z199">
            <v>256426283</v>
          </cell>
          <cell r="AC199">
            <v>256426277</v>
          </cell>
          <cell r="AF199">
            <v>570564039</v>
          </cell>
          <cell r="AL199">
            <v>0</v>
          </cell>
          <cell r="AM199">
            <v>0</v>
          </cell>
        </row>
        <row r="200">
          <cell r="Z200">
            <v>91120629</v>
          </cell>
          <cell r="AC200">
            <v>91120629</v>
          </cell>
          <cell r="AF200">
            <v>15528082</v>
          </cell>
          <cell r="AL200">
            <v>0</v>
          </cell>
          <cell r="AM200">
            <v>0</v>
          </cell>
        </row>
        <row r="201">
          <cell r="Z201">
            <v>1100038</v>
          </cell>
          <cell r="AC201">
            <v>1100038</v>
          </cell>
          <cell r="AF201">
            <v>4310467</v>
          </cell>
          <cell r="AL201">
            <v>0</v>
          </cell>
          <cell r="AM201">
            <v>0</v>
          </cell>
        </row>
        <row r="202">
          <cell r="Z202">
            <v>0</v>
          </cell>
          <cell r="AC202">
            <v>0</v>
          </cell>
          <cell r="AF202">
            <v>0</v>
          </cell>
          <cell r="AL202">
            <v>0</v>
          </cell>
          <cell r="AM202">
            <v>0</v>
          </cell>
        </row>
        <row r="203">
          <cell r="Z203">
            <v>0</v>
          </cell>
          <cell r="AC203">
            <v>0</v>
          </cell>
          <cell r="AF203">
            <v>0</v>
          </cell>
          <cell r="AL203">
            <v>0</v>
          </cell>
          <cell r="AM203">
            <v>0</v>
          </cell>
        </row>
        <row r="204">
          <cell r="Z204">
            <v>0</v>
          </cell>
          <cell r="AC204">
            <v>0</v>
          </cell>
          <cell r="AF204">
            <v>0</v>
          </cell>
          <cell r="AL204">
            <v>0</v>
          </cell>
          <cell r="AM204">
            <v>0</v>
          </cell>
        </row>
        <row r="206">
          <cell r="Z206">
            <v>311194600</v>
          </cell>
          <cell r="AC206">
            <v>70405200</v>
          </cell>
          <cell r="AF206">
            <v>313000</v>
          </cell>
          <cell r="AL206">
            <v>0</v>
          </cell>
          <cell r="AM206">
            <v>0</v>
          </cell>
        </row>
        <row r="207">
          <cell r="Z207">
            <v>0</v>
          </cell>
          <cell r="AC207">
            <v>0</v>
          </cell>
          <cell r="AF207">
            <v>186400609</v>
          </cell>
          <cell r="AL207">
            <v>0</v>
          </cell>
          <cell r="AM207">
            <v>0</v>
          </cell>
        </row>
        <row r="212">
          <cell r="Z212">
            <v>0</v>
          </cell>
          <cell r="AC212">
            <v>0</v>
          </cell>
          <cell r="AF212">
            <v>0</v>
          </cell>
          <cell r="AL212">
            <v>0</v>
          </cell>
          <cell r="AM212">
            <v>0</v>
          </cell>
        </row>
        <row r="213">
          <cell r="Z213">
            <v>0</v>
          </cell>
          <cell r="AC213">
            <v>0</v>
          </cell>
          <cell r="AF213">
            <v>0</v>
          </cell>
          <cell r="AL213">
            <v>0</v>
          </cell>
          <cell r="AM213">
            <v>0</v>
          </cell>
        </row>
        <row r="214">
          <cell r="Z214">
            <v>0</v>
          </cell>
          <cell r="AC214">
            <v>0</v>
          </cell>
          <cell r="AF214">
            <v>0</v>
          </cell>
          <cell r="AL214">
            <v>0</v>
          </cell>
          <cell r="AM214">
            <v>0</v>
          </cell>
        </row>
        <row r="215">
          <cell r="Z215">
            <v>0</v>
          </cell>
          <cell r="AC215">
            <v>0</v>
          </cell>
          <cell r="AF215">
            <v>0</v>
          </cell>
          <cell r="AL215">
            <v>0</v>
          </cell>
          <cell r="AM215">
            <v>0</v>
          </cell>
        </row>
        <row r="216">
          <cell r="Z216">
            <v>0</v>
          </cell>
          <cell r="AC216">
            <v>0</v>
          </cell>
          <cell r="AF216">
            <v>0</v>
          </cell>
          <cell r="AL216">
            <v>0</v>
          </cell>
          <cell r="AM216">
            <v>0</v>
          </cell>
        </row>
        <row r="217">
          <cell r="Z217">
            <v>0</v>
          </cell>
          <cell r="AC217">
            <v>0</v>
          </cell>
          <cell r="AF217">
            <v>0</v>
          </cell>
          <cell r="AL217">
            <v>0</v>
          </cell>
          <cell r="AM217">
            <v>0</v>
          </cell>
        </row>
        <row r="218">
          <cell r="Z218">
            <v>0</v>
          </cell>
          <cell r="AC218">
            <v>0</v>
          </cell>
          <cell r="AF218">
            <v>0</v>
          </cell>
          <cell r="AL218">
            <v>0</v>
          </cell>
          <cell r="AM218">
            <v>0</v>
          </cell>
        </row>
        <row r="223">
          <cell r="Z223">
            <v>0</v>
          </cell>
          <cell r="AC223">
            <v>0</v>
          </cell>
          <cell r="AF223">
            <v>0</v>
          </cell>
          <cell r="AL223">
            <v>0</v>
          </cell>
          <cell r="AM223">
            <v>0</v>
          </cell>
        </row>
        <row r="224">
          <cell r="Z224">
            <v>0</v>
          </cell>
          <cell r="AC224">
            <v>0</v>
          </cell>
          <cell r="AF224">
            <v>0</v>
          </cell>
          <cell r="AL224">
            <v>0</v>
          </cell>
          <cell r="AM224">
            <v>0</v>
          </cell>
        </row>
        <row r="225">
          <cell r="Z225">
            <v>0</v>
          </cell>
          <cell r="AC225">
            <v>0</v>
          </cell>
          <cell r="AF225">
            <v>0</v>
          </cell>
          <cell r="AL225">
            <v>0</v>
          </cell>
          <cell r="AM225">
            <v>0</v>
          </cell>
        </row>
        <row r="228">
          <cell r="Z228">
            <v>0</v>
          </cell>
          <cell r="AC228">
            <v>0</v>
          </cell>
          <cell r="AF228">
            <v>0</v>
          </cell>
          <cell r="AL228">
            <v>0</v>
          </cell>
          <cell r="AM228">
            <v>0</v>
          </cell>
        </row>
        <row r="229">
          <cell r="Z229">
            <v>0</v>
          </cell>
          <cell r="AC229">
            <v>0</v>
          </cell>
          <cell r="AF229">
            <v>0</v>
          </cell>
          <cell r="AL229">
            <v>0</v>
          </cell>
          <cell r="AM229">
            <v>0</v>
          </cell>
        </row>
        <row r="230">
          <cell r="Z230">
            <v>0</v>
          </cell>
          <cell r="AC230">
            <v>0</v>
          </cell>
          <cell r="AF230">
            <v>0</v>
          </cell>
          <cell r="AL230">
            <v>0</v>
          </cell>
          <cell r="AM230">
            <v>0</v>
          </cell>
        </row>
        <row r="236">
          <cell r="Z236">
            <v>45339000</v>
          </cell>
          <cell r="AC236">
            <v>45339000</v>
          </cell>
          <cell r="AF236">
            <v>0</v>
          </cell>
          <cell r="AL236">
            <v>0</v>
          </cell>
          <cell r="AM236">
            <v>0</v>
          </cell>
        </row>
        <row r="237">
          <cell r="Z237">
            <v>0</v>
          </cell>
          <cell r="AC237">
            <v>171530027</v>
          </cell>
          <cell r="AF237">
            <v>171530027</v>
          </cell>
          <cell r="AL237">
            <v>0</v>
          </cell>
          <cell r="AM237">
            <v>0</v>
          </cell>
        </row>
        <row r="238">
          <cell r="Z238">
            <v>0</v>
          </cell>
          <cell r="AC238">
            <v>0</v>
          </cell>
          <cell r="AF238">
            <v>0</v>
          </cell>
          <cell r="AL238">
            <v>0</v>
          </cell>
          <cell r="AM238">
            <v>0</v>
          </cell>
        </row>
        <row r="239">
          <cell r="Z239">
            <v>0</v>
          </cell>
          <cell r="AC239">
            <v>0</v>
          </cell>
          <cell r="AF239">
            <v>0</v>
          </cell>
          <cell r="AL239">
            <v>0</v>
          </cell>
          <cell r="AM239">
            <v>0</v>
          </cell>
        </row>
        <row r="240">
          <cell r="Z240">
            <v>0</v>
          </cell>
          <cell r="AC240">
            <v>0</v>
          </cell>
          <cell r="AF240">
            <v>0</v>
          </cell>
          <cell r="AL240">
            <v>0</v>
          </cell>
          <cell r="AM240">
            <v>0</v>
          </cell>
        </row>
        <row r="241">
          <cell r="Z241">
            <v>0</v>
          </cell>
          <cell r="AC241">
            <v>0</v>
          </cell>
          <cell r="AF241">
            <v>0</v>
          </cell>
          <cell r="AL241">
            <v>0</v>
          </cell>
          <cell r="AM241">
            <v>0</v>
          </cell>
        </row>
        <row r="244">
          <cell r="AL244">
            <v>0</v>
          </cell>
          <cell r="AM244">
            <v>0</v>
          </cell>
        </row>
        <row r="245">
          <cell r="Z245">
            <v>353905</v>
          </cell>
          <cell r="AC245">
            <v>25761540</v>
          </cell>
          <cell r="AF245">
            <v>27321754</v>
          </cell>
          <cell r="AL245">
            <v>0</v>
          </cell>
          <cell r="AM245">
            <v>0</v>
          </cell>
        </row>
        <row r="246">
          <cell r="Z246">
            <v>0</v>
          </cell>
          <cell r="AC246">
            <v>0</v>
          </cell>
          <cell r="AF246">
            <v>0</v>
          </cell>
          <cell r="AL246">
            <v>0</v>
          </cell>
          <cell r="AM246">
            <v>0</v>
          </cell>
        </row>
        <row r="247">
          <cell r="Z247">
            <v>0</v>
          </cell>
          <cell r="AC247">
            <v>0</v>
          </cell>
          <cell r="AF247">
            <v>0</v>
          </cell>
          <cell r="AL247">
            <v>0</v>
          </cell>
          <cell r="AM247">
            <v>0</v>
          </cell>
        </row>
        <row r="248">
          <cell r="Z248">
            <v>0</v>
          </cell>
          <cell r="AC248">
            <v>0</v>
          </cell>
          <cell r="AF248">
            <v>0</v>
          </cell>
          <cell r="AL248">
            <v>0</v>
          </cell>
          <cell r="AM248">
            <v>0</v>
          </cell>
        </row>
        <row r="249">
          <cell r="Z249">
            <v>0</v>
          </cell>
          <cell r="AC249">
            <v>0</v>
          </cell>
          <cell r="AF249">
            <v>0</v>
          </cell>
          <cell r="AL249">
            <v>0</v>
          </cell>
          <cell r="AM249">
            <v>0</v>
          </cell>
        </row>
        <row r="250">
          <cell r="Z250">
            <v>0</v>
          </cell>
          <cell r="AC250">
            <v>0</v>
          </cell>
          <cell r="AF250">
            <v>0</v>
          </cell>
          <cell r="AL250">
            <v>0</v>
          </cell>
          <cell r="AM250">
            <v>0</v>
          </cell>
        </row>
        <row r="251">
          <cell r="Z251">
            <v>0</v>
          </cell>
          <cell r="AC251">
            <v>0</v>
          </cell>
          <cell r="AF251">
            <v>0</v>
          </cell>
          <cell r="AL251">
            <v>0</v>
          </cell>
          <cell r="AM251">
            <v>0</v>
          </cell>
        </row>
        <row r="252">
          <cell r="Z252">
            <v>0</v>
          </cell>
          <cell r="AC252">
            <v>0</v>
          </cell>
          <cell r="AF252">
            <v>0</v>
          </cell>
          <cell r="AL252">
            <v>0</v>
          </cell>
          <cell r="AM252">
            <v>0</v>
          </cell>
        </row>
        <row r="253">
          <cell r="Z253">
            <v>0</v>
          </cell>
          <cell r="AC253">
            <v>0</v>
          </cell>
          <cell r="AF253">
            <v>0</v>
          </cell>
          <cell r="AL253">
            <v>0</v>
          </cell>
          <cell r="AM253">
            <v>0</v>
          </cell>
        </row>
        <row r="254">
          <cell r="Z254">
            <v>0</v>
          </cell>
          <cell r="AC254">
            <v>0</v>
          </cell>
          <cell r="AF254">
            <v>0</v>
          </cell>
          <cell r="AL254">
            <v>0</v>
          </cell>
          <cell r="AM254">
            <v>0</v>
          </cell>
        </row>
        <row r="255">
          <cell r="Z255">
            <v>0</v>
          </cell>
          <cell r="AC255">
            <v>0</v>
          </cell>
          <cell r="AF255">
            <v>0</v>
          </cell>
          <cell r="AL255">
            <v>0</v>
          </cell>
          <cell r="AM255">
            <v>0</v>
          </cell>
        </row>
        <row r="256">
          <cell r="Z256">
            <v>0</v>
          </cell>
          <cell r="AC256">
            <v>0</v>
          </cell>
          <cell r="AF256">
            <v>0</v>
          </cell>
          <cell r="AL256">
            <v>0</v>
          </cell>
          <cell r="AM256">
            <v>0</v>
          </cell>
        </row>
      </sheetData>
      <sheetData sheetId="8">
        <row r="7">
          <cell r="BQ7">
            <v>1617025354</v>
          </cell>
        </row>
        <row r="10">
          <cell r="BQ10">
            <v>115823851</v>
          </cell>
        </row>
        <row r="11">
          <cell r="BQ11">
            <v>1734668</v>
          </cell>
        </row>
        <row r="12">
          <cell r="P12">
            <v>0</v>
          </cell>
          <cell r="Q12">
            <v>0</v>
          </cell>
          <cell r="BQ12">
            <v>7342280</v>
          </cell>
        </row>
        <row r="13">
          <cell r="P13">
            <v>0</v>
          </cell>
          <cell r="Q13">
            <v>0</v>
          </cell>
          <cell r="BQ13">
            <v>36825803</v>
          </cell>
        </row>
        <row r="14">
          <cell r="P14">
            <v>0</v>
          </cell>
          <cell r="Q14">
            <v>0</v>
          </cell>
          <cell r="BQ14">
            <v>1168483415</v>
          </cell>
        </row>
        <row r="15">
          <cell r="P15">
            <v>0</v>
          </cell>
          <cell r="Q15">
            <v>0</v>
          </cell>
        </row>
        <row r="16">
          <cell r="BQ16">
            <v>69242948</v>
          </cell>
        </row>
        <row r="17">
          <cell r="Z17">
            <v>49964564</v>
          </cell>
          <cell r="AF17">
            <v>49765893</v>
          </cell>
          <cell r="AL17">
            <v>0</v>
          </cell>
          <cell r="AM17">
            <v>0</v>
          </cell>
          <cell r="BQ17">
            <v>70239303</v>
          </cell>
        </row>
        <row r="18">
          <cell r="Z18">
            <v>0</v>
          </cell>
          <cell r="AF18">
            <v>0</v>
          </cell>
          <cell r="AL18">
            <v>0</v>
          </cell>
          <cell r="AM18">
            <v>0</v>
          </cell>
          <cell r="BQ18">
            <v>114384284</v>
          </cell>
        </row>
        <row r="19">
          <cell r="Z19">
            <v>0</v>
          </cell>
          <cell r="AF19">
            <v>0</v>
          </cell>
          <cell r="AL19">
            <v>0</v>
          </cell>
          <cell r="AM19">
            <v>0</v>
          </cell>
          <cell r="BQ19">
            <v>20287579</v>
          </cell>
        </row>
        <row r="20">
          <cell r="BQ20">
            <v>0</v>
          </cell>
        </row>
        <row r="21">
          <cell r="Z21">
            <v>0</v>
          </cell>
          <cell r="AF21">
            <v>0</v>
          </cell>
          <cell r="AL21">
            <v>0</v>
          </cell>
          <cell r="AM21">
            <v>0</v>
          </cell>
          <cell r="BQ21">
            <v>0</v>
          </cell>
        </row>
        <row r="22">
          <cell r="Z22">
            <v>0</v>
          </cell>
          <cell r="AF22">
            <v>4341134</v>
          </cell>
          <cell r="AL22">
            <v>0</v>
          </cell>
          <cell r="AM22">
            <v>0</v>
          </cell>
        </row>
        <row r="23">
          <cell r="H23">
            <v>448267937</v>
          </cell>
          <cell r="K23">
            <v>213947588</v>
          </cell>
          <cell r="P23">
            <v>0</v>
          </cell>
          <cell r="Q23">
            <v>0</v>
          </cell>
          <cell r="Z23">
            <v>795735</v>
          </cell>
          <cell r="AL23">
            <v>0</v>
          </cell>
          <cell r="AM23">
            <v>0</v>
          </cell>
          <cell r="BQ23">
            <v>8561741</v>
          </cell>
        </row>
        <row r="24">
          <cell r="H24">
            <v>83034028</v>
          </cell>
          <cell r="K24">
            <v>83034028</v>
          </cell>
          <cell r="P24">
            <v>0</v>
          </cell>
          <cell r="Q24">
            <v>0</v>
          </cell>
          <cell r="Z24">
            <v>0</v>
          </cell>
          <cell r="AF24">
            <v>0</v>
          </cell>
          <cell r="AL24">
            <v>0</v>
          </cell>
          <cell r="AM24">
            <v>0</v>
          </cell>
          <cell r="BQ24">
            <v>4099482</v>
          </cell>
        </row>
        <row r="25">
          <cell r="Z25">
            <v>0</v>
          </cell>
          <cell r="AF25">
            <v>0</v>
          </cell>
          <cell r="AL25">
            <v>0</v>
          </cell>
          <cell r="AM25">
            <v>0</v>
          </cell>
        </row>
        <row r="26">
          <cell r="H26">
            <v>1357872661</v>
          </cell>
          <cell r="K26">
            <v>1440531917</v>
          </cell>
          <cell r="P26">
            <v>0</v>
          </cell>
          <cell r="Q26">
            <v>0</v>
          </cell>
          <cell r="Z26">
            <v>695984</v>
          </cell>
          <cell r="AF26">
            <v>706270</v>
          </cell>
          <cell r="AL26">
            <v>0</v>
          </cell>
          <cell r="AM26">
            <v>0</v>
          </cell>
          <cell r="BQ26">
            <v>80866859</v>
          </cell>
        </row>
        <row r="27">
          <cell r="H27">
            <v>101330907</v>
          </cell>
          <cell r="K27">
            <v>101330907</v>
          </cell>
          <cell r="P27">
            <v>0</v>
          </cell>
          <cell r="Q27">
            <v>0</v>
          </cell>
          <cell r="Z27">
            <v>447263</v>
          </cell>
          <cell r="AF27">
            <v>453873</v>
          </cell>
          <cell r="AL27">
            <v>0</v>
          </cell>
          <cell r="AM27">
            <v>0</v>
          </cell>
          <cell r="BQ27">
            <v>0</v>
          </cell>
        </row>
        <row r="28">
          <cell r="Z28">
            <v>0</v>
          </cell>
          <cell r="AF28">
            <v>0</v>
          </cell>
          <cell r="AL28">
            <v>0</v>
          </cell>
          <cell r="AM28">
            <v>0</v>
          </cell>
          <cell r="BQ28">
            <v>122958020</v>
          </cell>
        </row>
        <row r="29">
          <cell r="Z29">
            <v>0</v>
          </cell>
          <cell r="AF29">
            <v>542736</v>
          </cell>
          <cell r="AL29">
            <v>0</v>
          </cell>
          <cell r="AM29">
            <v>0</v>
          </cell>
          <cell r="BQ29">
            <v>25407635</v>
          </cell>
        </row>
        <row r="30">
          <cell r="H30">
            <v>0</v>
          </cell>
          <cell r="K30">
            <v>0</v>
          </cell>
          <cell r="P30">
            <v>0</v>
          </cell>
          <cell r="Q30">
            <v>0</v>
          </cell>
          <cell r="Z30">
            <v>0</v>
          </cell>
          <cell r="AF30">
            <v>0</v>
          </cell>
          <cell r="AL30">
            <v>0</v>
          </cell>
          <cell r="AM30">
            <v>0</v>
          </cell>
          <cell r="BQ30">
            <v>0</v>
          </cell>
        </row>
        <row r="31">
          <cell r="H31">
            <v>0</v>
          </cell>
          <cell r="K31">
            <v>0</v>
          </cell>
          <cell r="P31">
            <v>0</v>
          </cell>
          <cell r="Q31">
            <v>0</v>
          </cell>
          <cell r="Z31">
            <v>0</v>
          </cell>
          <cell r="AF31">
            <v>0</v>
          </cell>
          <cell r="AL31">
            <v>0</v>
          </cell>
          <cell r="AM31">
            <v>0</v>
          </cell>
          <cell r="BQ31">
            <v>75684017</v>
          </cell>
        </row>
        <row r="32">
          <cell r="Z32">
            <v>0</v>
          </cell>
          <cell r="AF32">
            <v>0</v>
          </cell>
          <cell r="AL32">
            <v>0</v>
          </cell>
          <cell r="AM32">
            <v>0</v>
          </cell>
          <cell r="BQ32">
            <v>1921941885</v>
          </cell>
        </row>
        <row r="33">
          <cell r="H33">
            <v>38807358</v>
          </cell>
          <cell r="K33">
            <v>0</v>
          </cell>
          <cell r="P33">
            <v>0</v>
          </cell>
          <cell r="Q33">
            <v>0</v>
          </cell>
          <cell r="Z33">
            <v>0</v>
          </cell>
          <cell r="AF33">
            <v>0</v>
          </cell>
          <cell r="AL33">
            <v>0</v>
          </cell>
          <cell r="AM33">
            <v>0</v>
          </cell>
        </row>
        <row r="34">
          <cell r="H34">
            <v>0</v>
          </cell>
          <cell r="K34">
            <v>0</v>
          </cell>
          <cell r="P34">
            <v>0</v>
          </cell>
          <cell r="Q34">
            <v>0</v>
          </cell>
        </row>
        <row r="36">
          <cell r="H36">
            <v>0</v>
          </cell>
          <cell r="K36">
            <v>0</v>
          </cell>
          <cell r="P36">
            <v>0</v>
          </cell>
          <cell r="Q36">
            <v>0</v>
          </cell>
          <cell r="Z36">
            <v>0</v>
          </cell>
          <cell r="AF36">
            <v>123964265</v>
          </cell>
          <cell r="AL36">
            <v>0</v>
          </cell>
          <cell r="AM36">
            <v>0</v>
          </cell>
        </row>
        <row r="37">
          <cell r="H37">
            <v>0</v>
          </cell>
          <cell r="K37">
            <v>0</v>
          </cell>
          <cell r="P37">
            <v>0</v>
          </cell>
          <cell r="Q37">
            <v>0</v>
          </cell>
          <cell r="Z37">
            <v>0</v>
          </cell>
          <cell r="AF37">
            <v>0</v>
          </cell>
          <cell r="AL37">
            <v>0</v>
          </cell>
          <cell r="AM37">
            <v>0</v>
          </cell>
        </row>
        <row r="38">
          <cell r="H38">
            <v>0</v>
          </cell>
          <cell r="K38">
            <v>0</v>
          </cell>
          <cell r="P38">
            <v>0</v>
          </cell>
          <cell r="Q38">
            <v>0</v>
          </cell>
          <cell r="Z38">
            <v>0</v>
          </cell>
          <cell r="AF38">
            <v>0</v>
          </cell>
          <cell r="AL38">
            <v>0</v>
          </cell>
          <cell r="AM38">
            <v>0</v>
          </cell>
        </row>
        <row r="39">
          <cell r="H39">
            <v>0</v>
          </cell>
          <cell r="K39">
            <v>0</v>
          </cell>
          <cell r="P39">
            <v>0</v>
          </cell>
          <cell r="Q39">
            <v>0</v>
          </cell>
          <cell r="Z39">
            <v>22500000</v>
          </cell>
          <cell r="AF39">
            <v>14260000</v>
          </cell>
          <cell r="AL39">
            <v>0</v>
          </cell>
          <cell r="AM39">
            <v>0</v>
          </cell>
        </row>
        <row r="40">
          <cell r="H40">
            <v>0</v>
          </cell>
          <cell r="K40">
            <v>0</v>
          </cell>
          <cell r="P40">
            <v>0</v>
          </cell>
          <cell r="Q40">
            <v>0</v>
          </cell>
          <cell r="Z40">
            <v>0</v>
          </cell>
          <cell r="AF40">
            <v>0</v>
          </cell>
          <cell r="AL40">
            <v>0</v>
          </cell>
          <cell r="AM40">
            <v>0</v>
          </cell>
        </row>
        <row r="41">
          <cell r="H41">
            <v>0</v>
          </cell>
          <cell r="K41">
            <v>0</v>
          </cell>
          <cell r="P41">
            <v>0</v>
          </cell>
          <cell r="Q41">
            <v>0</v>
          </cell>
          <cell r="Z41">
            <v>0</v>
          </cell>
          <cell r="AF41">
            <v>0</v>
          </cell>
          <cell r="AL41">
            <v>0</v>
          </cell>
          <cell r="AM41">
            <v>0</v>
          </cell>
        </row>
        <row r="43">
          <cell r="H43">
            <v>14797000</v>
          </cell>
          <cell r="K43">
            <v>11045500</v>
          </cell>
          <cell r="P43">
            <v>0</v>
          </cell>
          <cell r="Q43">
            <v>0</v>
          </cell>
        </row>
        <row r="44">
          <cell r="H44">
            <v>0</v>
          </cell>
          <cell r="K44">
            <v>0</v>
          </cell>
          <cell r="P44">
            <v>0</v>
          </cell>
          <cell r="Q44">
            <v>0</v>
          </cell>
        </row>
        <row r="45">
          <cell r="Z45">
            <v>4428678</v>
          </cell>
          <cell r="AF45">
            <v>5129566</v>
          </cell>
          <cell r="AL45">
            <v>0</v>
          </cell>
          <cell r="AM45">
            <v>0</v>
          </cell>
        </row>
        <row r="46">
          <cell r="H46">
            <v>0</v>
          </cell>
          <cell r="K46">
            <v>0</v>
          </cell>
          <cell r="P46">
            <v>0</v>
          </cell>
          <cell r="Q46">
            <v>0</v>
          </cell>
          <cell r="Z46">
            <v>0</v>
          </cell>
          <cell r="AF46">
            <v>0</v>
          </cell>
          <cell r="AL46">
            <v>0</v>
          </cell>
          <cell r="AM46">
            <v>0</v>
          </cell>
        </row>
        <row r="47">
          <cell r="H47">
            <v>0</v>
          </cell>
          <cell r="K47">
            <v>0</v>
          </cell>
          <cell r="P47">
            <v>0</v>
          </cell>
          <cell r="Q47">
            <v>0</v>
          </cell>
          <cell r="Z47">
            <v>0</v>
          </cell>
          <cell r="AF47">
            <v>0</v>
          </cell>
          <cell r="AL47">
            <v>0</v>
          </cell>
          <cell r="AM47">
            <v>0</v>
          </cell>
        </row>
        <row r="48">
          <cell r="Z48">
            <v>264700</v>
          </cell>
          <cell r="AF48">
            <v>259777</v>
          </cell>
          <cell r="AL48">
            <v>0</v>
          </cell>
          <cell r="AM48">
            <v>0</v>
          </cell>
        </row>
        <row r="49">
          <cell r="H49">
            <v>0</v>
          </cell>
          <cell r="K49">
            <v>0</v>
          </cell>
          <cell r="P49">
            <v>0</v>
          </cell>
          <cell r="Q49">
            <v>0</v>
          </cell>
        </row>
        <row r="50">
          <cell r="H50">
            <v>0</v>
          </cell>
          <cell r="K50">
            <v>0</v>
          </cell>
          <cell r="P50">
            <v>0</v>
          </cell>
          <cell r="Q50">
            <v>0</v>
          </cell>
          <cell r="Z50">
            <v>0</v>
          </cell>
          <cell r="AF50">
            <v>0</v>
          </cell>
          <cell r="AL50">
            <v>0</v>
          </cell>
          <cell r="AM50">
            <v>0</v>
          </cell>
        </row>
        <row r="51">
          <cell r="Z51">
            <v>6091236</v>
          </cell>
          <cell r="AF51">
            <v>7197202</v>
          </cell>
          <cell r="AL51">
            <v>0</v>
          </cell>
          <cell r="AM51">
            <v>0</v>
          </cell>
        </row>
        <row r="52">
          <cell r="H52">
            <v>0</v>
          </cell>
          <cell r="K52">
            <v>0</v>
          </cell>
          <cell r="P52">
            <v>0</v>
          </cell>
          <cell r="Q52">
            <v>0</v>
          </cell>
          <cell r="Z52">
            <v>0</v>
          </cell>
          <cell r="AF52">
            <v>0</v>
          </cell>
          <cell r="AL52">
            <v>0</v>
          </cell>
          <cell r="AM52">
            <v>0</v>
          </cell>
        </row>
        <row r="53">
          <cell r="H53">
            <v>0</v>
          </cell>
          <cell r="K53">
            <v>0</v>
          </cell>
          <cell r="P53">
            <v>0</v>
          </cell>
          <cell r="Q53">
            <v>0</v>
          </cell>
          <cell r="Z53">
            <v>0</v>
          </cell>
          <cell r="AF53">
            <v>0</v>
          </cell>
          <cell r="AL53">
            <v>0</v>
          </cell>
          <cell r="AM53">
            <v>0</v>
          </cell>
        </row>
        <row r="54">
          <cell r="Z54">
            <v>2028357</v>
          </cell>
          <cell r="AF54">
            <v>1990635</v>
          </cell>
          <cell r="AL54">
            <v>0</v>
          </cell>
          <cell r="AM54">
            <v>0</v>
          </cell>
        </row>
        <row r="55">
          <cell r="H55">
            <v>0</v>
          </cell>
          <cell r="K55">
            <v>0</v>
          </cell>
          <cell r="P55">
            <v>0</v>
          </cell>
          <cell r="Q55">
            <v>0</v>
          </cell>
          <cell r="Z55">
            <v>0</v>
          </cell>
          <cell r="AF55">
            <v>0</v>
          </cell>
          <cell r="AL55">
            <v>0</v>
          </cell>
          <cell r="AM55">
            <v>0</v>
          </cell>
        </row>
        <row r="56">
          <cell r="H56">
            <v>0</v>
          </cell>
          <cell r="K56">
            <v>0</v>
          </cell>
          <cell r="P56">
            <v>0</v>
          </cell>
          <cell r="Q56">
            <v>0</v>
          </cell>
        </row>
        <row r="58">
          <cell r="H58">
            <v>0</v>
          </cell>
          <cell r="K58">
            <v>0</v>
          </cell>
          <cell r="P58">
            <v>0</v>
          </cell>
          <cell r="Q58">
            <v>0</v>
          </cell>
        </row>
        <row r="59">
          <cell r="H59">
            <v>0</v>
          </cell>
          <cell r="K59">
            <v>0</v>
          </cell>
          <cell r="P59">
            <v>0</v>
          </cell>
          <cell r="Q59">
            <v>0</v>
          </cell>
          <cell r="Z59">
            <v>1014178</v>
          </cell>
          <cell r="AF59">
            <v>995318</v>
          </cell>
          <cell r="AL59">
            <v>0</v>
          </cell>
          <cell r="AM59">
            <v>0</v>
          </cell>
        </row>
        <row r="60">
          <cell r="Z60">
            <v>1521268</v>
          </cell>
          <cell r="AF60">
            <v>1429976</v>
          </cell>
          <cell r="AL60">
            <v>0</v>
          </cell>
          <cell r="AM60">
            <v>0</v>
          </cell>
        </row>
        <row r="61">
          <cell r="H61">
            <v>1149666</v>
          </cell>
          <cell r="K61">
            <v>0</v>
          </cell>
          <cell r="P61">
            <v>0</v>
          </cell>
          <cell r="Q61">
            <v>0</v>
          </cell>
          <cell r="Z61">
            <v>0</v>
          </cell>
          <cell r="AF61">
            <v>0</v>
          </cell>
          <cell r="AL61">
            <v>0</v>
          </cell>
          <cell r="AM61">
            <v>0</v>
          </cell>
        </row>
        <row r="62">
          <cell r="H62">
            <v>0</v>
          </cell>
          <cell r="K62">
            <v>0</v>
          </cell>
          <cell r="P62">
            <v>0</v>
          </cell>
          <cell r="Q62">
            <v>0</v>
          </cell>
        </row>
        <row r="64">
          <cell r="H64">
            <v>233919506</v>
          </cell>
          <cell r="K64">
            <v>113534110</v>
          </cell>
          <cell r="P64">
            <v>0</v>
          </cell>
          <cell r="Q64">
            <v>0</v>
          </cell>
        </row>
        <row r="65">
          <cell r="H65">
            <v>3529169</v>
          </cell>
          <cell r="K65">
            <v>3529169</v>
          </cell>
          <cell r="P65">
            <v>0</v>
          </cell>
          <cell r="Q65">
            <v>0</v>
          </cell>
        </row>
        <row r="66">
          <cell r="Z66">
            <v>66023649</v>
          </cell>
          <cell r="AF66">
            <v>66057958</v>
          </cell>
          <cell r="AL66">
            <v>0</v>
          </cell>
          <cell r="AM66">
            <v>0</v>
          </cell>
        </row>
        <row r="67">
          <cell r="H67">
            <v>0</v>
          </cell>
          <cell r="K67">
            <v>0</v>
          </cell>
          <cell r="P67">
            <v>0</v>
          </cell>
          <cell r="Q67">
            <v>0</v>
          </cell>
          <cell r="Z67">
            <v>2277903</v>
          </cell>
          <cell r="AF67">
            <v>1734668</v>
          </cell>
          <cell r="AL67">
            <v>0</v>
          </cell>
          <cell r="AM67">
            <v>0</v>
          </cell>
        </row>
        <row r="68">
          <cell r="H68">
            <v>0</v>
          </cell>
          <cell r="K68">
            <v>0</v>
          </cell>
          <cell r="P68">
            <v>0</v>
          </cell>
          <cell r="Q68">
            <v>0</v>
          </cell>
          <cell r="Z68">
            <v>0</v>
          </cell>
          <cell r="AF68">
            <v>0</v>
          </cell>
          <cell r="AL68">
            <v>0</v>
          </cell>
          <cell r="AM68">
            <v>0</v>
          </cell>
        </row>
        <row r="70">
          <cell r="H70">
            <v>37068031</v>
          </cell>
          <cell r="K70">
            <v>6898569</v>
          </cell>
          <cell r="P70">
            <v>0</v>
          </cell>
          <cell r="Q70">
            <v>0</v>
          </cell>
          <cell r="Z70">
            <v>0</v>
          </cell>
          <cell r="AF70">
            <v>0</v>
          </cell>
          <cell r="AL70">
            <v>0</v>
          </cell>
          <cell r="AM70">
            <v>0</v>
          </cell>
        </row>
        <row r="71">
          <cell r="H71">
            <v>42328445</v>
          </cell>
          <cell r="K71">
            <v>42328445</v>
          </cell>
          <cell r="P71">
            <v>0</v>
          </cell>
          <cell r="Q71">
            <v>0</v>
          </cell>
          <cell r="Z71">
            <v>4750715</v>
          </cell>
          <cell r="AF71">
            <v>0</v>
          </cell>
          <cell r="AL71">
            <v>0</v>
          </cell>
          <cell r="AM71">
            <v>0</v>
          </cell>
        </row>
        <row r="72">
          <cell r="Z72">
            <v>4809255</v>
          </cell>
          <cell r="AF72">
            <v>667512</v>
          </cell>
          <cell r="AL72">
            <v>0</v>
          </cell>
          <cell r="AM72">
            <v>0</v>
          </cell>
        </row>
        <row r="73">
          <cell r="H73">
            <v>15279455</v>
          </cell>
          <cell r="K73">
            <v>25005557</v>
          </cell>
          <cell r="P73">
            <v>0</v>
          </cell>
          <cell r="Q73">
            <v>0</v>
          </cell>
          <cell r="Z73">
            <v>0</v>
          </cell>
          <cell r="AF73">
            <v>0</v>
          </cell>
          <cell r="AL73">
            <v>0</v>
          </cell>
          <cell r="AM73">
            <v>0</v>
          </cell>
        </row>
        <row r="74">
          <cell r="H74">
            <v>9271191</v>
          </cell>
          <cell r="K74">
            <v>9271191</v>
          </cell>
          <cell r="P74">
            <v>0</v>
          </cell>
          <cell r="Q74">
            <v>0</v>
          </cell>
          <cell r="Z74">
            <v>0</v>
          </cell>
          <cell r="AF74">
            <v>0</v>
          </cell>
          <cell r="AL74">
            <v>0</v>
          </cell>
          <cell r="AM74">
            <v>0</v>
          </cell>
        </row>
        <row r="75">
          <cell r="Z75">
            <v>377131</v>
          </cell>
          <cell r="AF75">
            <v>383989</v>
          </cell>
          <cell r="AL75">
            <v>0</v>
          </cell>
          <cell r="AM75">
            <v>0</v>
          </cell>
        </row>
        <row r="76">
          <cell r="H76">
            <v>477721</v>
          </cell>
          <cell r="K76">
            <v>477721</v>
          </cell>
          <cell r="P76">
            <v>0</v>
          </cell>
          <cell r="Q76">
            <v>0</v>
          </cell>
          <cell r="Z76">
            <v>242359</v>
          </cell>
          <cell r="AF76">
            <v>246766</v>
          </cell>
          <cell r="AL76">
            <v>0</v>
          </cell>
          <cell r="AM76">
            <v>0</v>
          </cell>
        </row>
        <row r="77">
          <cell r="H77">
            <v>0</v>
          </cell>
          <cell r="K77">
            <v>0</v>
          </cell>
          <cell r="P77">
            <v>0</v>
          </cell>
          <cell r="Q77">
            <v>0</v>
          </cell>
          <cell r="Z77">
            <v>4194864</v>
          </cell>
          <cell r="AF77">
            <v>0</v>
          </cell>
          <cell r="AL77">
            <v>0</v>
          </cell>
          <cell r="AM77">
            <v>0</v>
          </cell>
        </row>
        <row r="78">
          <cell r="Z78">
            <v>592177</v>
          </cell>
          <cell r="AF78">
            <v>0</v>
          </cell>
          <cell r="AL78">
            <v>0</v>
          </cell>
          <cell r="AM78">
            <v>0</v>
          </cell>
        </row>
        <row r="79">
          <cell r="H79">
            <v>9894153</v>
          </cell>
          <cell r="K79">
            <v>9001263</v>
          </cell>
          <cell r="P79">
            <v>0</v>
          </cell>
          <cell r="Q79">
            <v>0</v>
          </cell>
          <cell r="Z79">
            <v>0</v>
          </cell>
          <cell r="AF79">
            <v>0</v>
          </cell>
          <cell r="AL79">
            <v>0</v>
          </cell>
          <cell r="AM79">
            <v>0</v>
          </cell>
        </row>
        <row r="80">
          <cell r="H80">
            <v>0</v>
          </cell>
          <cell r="K80">
            <v>0</v>
          </cell>
          <cell r="P80">
            <v>0</v>
          </cell>
          <cell r="Q80">
            <v>0</v>
          </cell>
          <cell r="Z80">
            <v>0</v>
          </cell>
          <cell r="AF80">
            <v>0</v>
          </cell>
          <cell r="AL80">
            <v>0</v>
          </cell>
          <cell r="AM80">
            <v>0</v>
          </cell>
        </row>
        <row r="81">
          <cell r="Z81">
            <v>0</v>
          </cell>
          <cell r="AF81">
            <v>0</v>
          </cell>
          <cell r="AL81">
            <v>0</v>
          </cell>
          <cell r="AM81">
            <v>0</v>
          </cell>
        </row>
        <row r="82">
          <cell r="H82">
            <v>251929</v>
          </cell>
          <cell r="K82">
            <v>251929</v>
          </cell>
          <cell r="P82">
            <v>0</v>
          </cell>
          <cell r="Q82">
            <v>0</v>
          </cell>
        </row>
        <row r="83">
          <cell r="H83">
            <v>161019</v>
          </cell>
          <cell r="K83">
            <v>161019</v>
          </cell>
          <cell r="P83">
            <v>0</v>
          </cell>
          <cell r="Q83">
            <v>0</v>
          </cell>
        </row>
        <row r="84">
          <cell r="Z84">
            <v>-48783191</v>
          </cell>
          <cell r="AF84">
            <v>996605280</v>
          </cell>
          <cell r="AL84">
            <v>0</v>
          </cell>
          <cell r="AM84">
            <v>0</v>
          </cell>
        </row>
        <row r="85">
          <cell r="Z85">
            <v>0</v>
          </cell>
          <cell r="AF85">
            <v>0</v>
          </cell>
          <cell r="AL85">
            <v>0</v>
          </cell>
          <cell r="AM85">
            <v>0</v>
          </cell>
        </row>
        <row r="86">
          <cell r="H86">
            <v>2169388</v>
          </cell>
          <cell r="K86">
            <v>2169388</v>
          </cell>
          <cell r="P86">
            <v>0</v>
          </cell>
          <cell r="Q86">
            <v>0</v>
          </cell>
          <cell r="Z86">
            <v>0</v>
          </cell>
          <cell r="AF86">
            <v>33653870</v>
          </cell>
          <cell r="AL86">
            <v>0</v>
          </cell>
          <cell r="AM86">
            <v>0</v>
          </cell>
        </row>
        <row r="87">
          <cell r="H87">
            <v>0</v>
          </cell>
          <cell r="K87">
            <v>0</v>
          </cell>
          <cell r="P87">
            <v>0</v>
          </cell>
          <cell r="Q87">
            <v>0</v>
          </cell>
          <cell r="Z87">
            <v>0</v>
          </cell>
          <cell r="AF87">
            <v>0</v>
          </cell>
          <cell r="AL87">
            <v>0</v>
          </cell>
          <cell r="AM87">
            <v>0</v>
          </cell>
        </row>
        <row r="88">
          <cell r="H88">
            <v>0</v>
          </cell>
          <cell r="K88">
            <v>0</v>
          </cell>
          <cell r="P88">
            <v>0</v>
          </cell>
          <cell r="Q88">
            <v>0</v>
          </cell>
          <cell r="Z88">
            <v>0</v>
          </cell>
          <cell r="AF88">
            <v>0</v>
          </cell>
          <cell r="AL88">
            <v>0</v>
          </cell>
          <cell r="AM88">
            <v>0</v>
          </cell>
        </row>
        <row r="89">
          <cell r="H89">
            <v>0</v>
          </cell>
          <cell r="K89">
            <v>0</v>
          </cell>
          <cell r="P89">
            <v>0</v>
          </cell>
          <cell r="Q89">
            <v>0</v>
          </cell>
        </row>
        <row r="90">
          <cell r="H90">
            <v>0</v>
          </cell>
          <cell r="K90">
            <v>0</v>
          </cell>
          <cell r="P90">
            <v>0</v>
          </cell>
          <cell r="Q90">
            <v>0</v>
          </cell>
        </row>
        <row r="91">
          <cell r="H91">
            <v>0</v>
          </cell>
          <cell r="K91">
            <v>0</v>
          </cell>
          <cell r="P91">
            <v>0</v>
          </cell>
          <cell r="Q91">
            <v>0</v>
          </cell>
        </row>
        <row r="92">
          <cell r="H92">
            <v>0</v>
          </cell>
          <cell r="K92">
            <v>0</v>
          </cell>
          <cell r="P92">
            <v>0</v>
          </cell>
          <cell r="Q92">
            <v>0</v>
          </cell>
          <cell r="Z92">
            <v>6098941</v>
          </cell>
          <cell r="AF92">
            <v>4994765</v>
          </cell>
          <cell r="AL92">
            <v>0</v>
          </cell>
          <cell r="AM92">
            <v>0</v>
          </cell>
        </row>
        <row r="93">
          <cell r="Z93">
            <v>0</v>
          </cell>
          <cell r="AF93">
            <v>0</v>
          </cell>
          <cell r="AL93">
            <v>0</v>
          </cell>
          <cell r="AM93">
            <v>0</v>
          </cell>
        </row>
        <row r="94">
          <cell r="H94">
            <v>0</v>
          </cell>
          <cell r="K94">
            <v>0</v>
          </cell>
          <cell r="P94">
            <v>0</v>
          </cell>
          <cell r="Q94">
            <v>0</v>
          </cell>
          <cell r="Z94">
            <v>0</v>
          </cell>
          <cell r="AF94">
            <v>0</v>
          </cell>
          <cell r="AL94">
            <v>0</v>
          </cell>
          <cell r="AM94">
            <v>0</v>
          </cell>
        </row>
        <row r="95">
          <cell r="H95">
            <v>0</v>
          </cell>
          <cell r="K95">
            <v>0</v>
          </cell>
          <cell r="P95">
            <v>0</v>
          </cell>
          <cell r="Q95">
            <v>0</v>
          </cell>
          <cell r="Z95">
            <v>1628000</v>
          </cell>
          <cell r="AF95">
            <v>1550323</v>
          </cell>
          <cell r="AL95">
            <v>0</v>
          </cell>
          <cell r="AM95">
            <v>0</v>
          </cell>
        </row>
        <row r="96">
          <cell r="H96">
            <v>0</v>
          </cell>
          <cell r="K96">
            <v>0</v>
          </cell>
          <cell r="P96">
            <v>0</v>
          </cell>
          <cell r="Q96">
            <v>0</v>
          </cell>
        </row>
        <row r="97">
          <cell r="H97">
            <v>0</v>
          </cell>
          <cell r="K97">
            <v>0</v>
          </cell>
          <cell r="P97">
            <v>0</v>
          </cell>
          <cell r="Q97">
            <v>0</v>
          </cell>
          <cell r="Z97">
            <v>0</v>
          </cell>
          <cell r="AF97">
            <v>0</v>
          </cell>
          <cell r="AL97">
            <v>0</v>
          </cell>
          <cell r="AM97">
            <v>0</v>
          </cell>
        </row>
        <row r="98">
          <cell r="Z98">
            <v>8771285</v>
          </cell>
          <cell r="AF98">
            <v>7095970</v>
          </cell>
          <cell r="AL98">
            <v>0</v>
          </cell>
          <cell r="AM98">
            <v>0</v>
          </cell>
        </row>
        <row r="99">
          <cell r="Z99">
            <v>0</v>
          </cell>
          <cell r="AF99">
            <v>0</v>
          </cell>
          <cell r="AL99">
            <v>0</v>
          </cell>
          <cell r="AM99">
            <v>0</v>
          </cell>
        </row>
        <row r="100">
          <cell r="H100">
            <v>0</v>
          </cell>
          <cell r="K100">
            <v>0</v>
          </cell>
          <cell r="P100">
            <v>0</v>
          </cell>
          <cell r="Q100">
            <v>0</v>
          </cell>
          <cell r="Z100">
            <v>0</v>
          </cell>
          <cell r="AF100">
            <v>0</v>
          </cell>
          <cell r="AL100">
            <v>0</v>
          </cell>
          <cell r="AM100">
            <v>0</v>
          </cell>
        </row>
        <row r="101">
          <cell r="H101">
            <v>0</v>
          </cell>
          <cell r="K101">
            <v>0</v>
          </cell>
          <cell r="P101">
            <v>0</v>
          </cell>
          <cell r="Q101">
            <v>0</v>
          </cell>
          <cell r="Z101">
            <v>2890343</v>
          </cell>
          <cell r="AF101">
            <v>2718465</v>
          </cell>
          <cell r="AL101">
            <v>0</v>
          </cell>
          <cell r="AM101">
            <v>0</v>
          </cell>
        </row>
        <row r="102">
          <cell r="H102">
            <v>0</v>
          </cell>
          <cell r="K102">
            <v>0</v>
          </cell>
          <cell r="P102">
            <v>0</v>
          </cell>
          <cell r="Q102">
            <v>0</v>
          </cell>
          <cell r="Z102">
            <v>0</v>
          </cell>
          <cell r="AF102">
            <v>0</v>
          </cell>
          <cell r="AL102">
            <v>0</v>
          </cell>
          <cell r="AM102">
            <v>0</v>
          </cell>
        </row>
        <row r="104">
          <cell r="H104">
            <v>1825768</v>
          </cell>
          <cell r="K104">
            <v>1825768</v>
          </cell>
          <cell r="P104">
            <v>0</v>
          </cell>
          <cell r="Q104">
            <v>0</v>
          </cell>
        </row>
        <row r="105">
          <cell r="H105">
            <v>0</v>
          </cell>
          <cell r="K105">
            <v>0</v>
          </cell>
          <cell r="P105">
            <v>0</v>
          </cell>
          <cell r="Q105">
            <v>0</v>
          </cell>
        </row>
        <row r="106">
          <cell r="H106">
            <v>0</v>
          </cell>
          <cell r="K106">
            <v>0</v>
          </cell>
          <cell r="P106">
            <v>0</v>
          </cell>
          <cell r="Q106">
            <v>0</v>
          </cell>
          <cell r="Z106">
            <v>1446622</v>
          </cell>
          <cell r="AF106">
            <v>1360582</v>
          </cell>
          <cell r="AL106">
            <v>0</v>
          </cell>
          <cell r="AM106">
            <v>0</v>
          </cell>
        </row>
        <row r="107">
          <cell r="Z107">
            <v>2169332</v>
          </cell>
          <cell r="AF107">
            <v>2103224</v>
          </cell>
          <cell r="AL107">
            <v>0</v>
          </cell>
          <cell r="AM107">
            <v>0</v>
          </cell>
        </row>
        <row r="108">
          <cell r="Z108">
            <v>0</v>
          </cell>
          <cell r="AF108">
            <v>0</v>
          </cell>
          <cell r="AL108">
            <v>0</v>
          </cell>
          <cell r="AM108">
            <v>0</v>
          </cell>
        </row>
        <row r="109">
          <cell r="H109">
            <v>1825768</v>
          </cell>
          <cell r="K109">
            <v>1825768</v>
          </cell>
          <cell r="P109">
            <v>0</v>
          </cell>
          <cell r="Q109">
            <v>0</v>
          </cell>
        </row>
        <row r="110">
          <cell r="H110">
            <v>0</v>
          </cell>
          <cell r="K110">
            <v>0</v>
          </cell>
          <cell r="P110">
            <v>0</v>
          </cell>
          <cell r="Q110">
            <v>0</v>
          </cell>
        </row>
        <row r="111">
          <cell r="H111">
            <v>0</v>
          </cell>
          <cell r="K111">
            <v>0</v>
          </cell>
          <cell r="P111">
            <v>0</v>
          </cell>
          <cell r="Q111">
            <v>0</v>
          </cell>
        </row>
        <row r="113">
          <cell r="H113">
            <v>17028276</v>
          </cell>
          <cell r="K113">
            <v>17028276</v>
          </cell>
          <cell r="P113">
            <v>0</v>
          </cell>
          <cell r="Q113">
            <v>0</v>
          </cell>
        </row>
        <row r="115">
          <cell r="H115">
            <v>0</v>
          </cell>
          <cell r="K115">
            <v>0</v>
          </cell>
          <cell r="P115">
            <v>0</v>
          </cell>
          <cell r="Q115">
            <v>0</v>
          </cell>
          <cell r="Z115">
            <v>0</v>
          </cell>
          <cell r="AF115">
            <v>0</v>
          </cell>
          <cell r="AL115">
            <v>0</v>
          </cell>
          <cell r="AM115">
            <v>0</v>
          </cell>
        </row>
        <row r="116">
          <cell r="H116">
            <v>0</v>
          </cell>
          <cell r="K116">
            <v>0</v>
          </cell>
          <cell r="P116">
            <v>0</v>
          </cell>
          <cell r="Q116">
            <v>0</v>
          </cell>
          <cell r="Z116">
            <v>10875598</v>
          </cell>
          <cell r="AF116">
            <v>19169179</v>
          </cell>
          <cell r="AL116">
            <v>0</v>
          </cell>
          <cell r="AM116">
            <v>0</v>
          </cell>
        </row>
        <row r="117">
          <cell r="H117">
            <v>0</v>
          </cell>
          <cell r="K117">
            <v>0</v>
          </cell>
          <cell r="P117">
            <v>0</v>
          </cell>
          <cell r="Q117">
            <v>0</v>
          </cell>
          <cell r="Z117">
            <v>0</v>
          </cell>
          <cell r="AF117">
            <v>0</v>
          </cell>
          <cell r="AL117">
            <v>0</v>
          </cell>
          <cell r="AM117">
            <v>0</v>
          </cell>
        </row>
        <row r="118">
          <cell r="Z118">
            <v>2997937</v>
          </cell>
          <cell r="AF118">
            <v>1616470</v>
          </cell>
          <cell r="AL118">
            <v>0</v>
          </cell>
          <cell r="AM118">
            <v>0</v>
          </cell>
        </row>
        <row r="119">
          <cell r="Z119">
            <v>0</v>
          </cell>
          <cell r="AF119">
            <v>0</v>
          </cell>
          <cell r="AL119">
            <v>0</v>
          </cell>
          <cell r="AM119">
            <v>0</v>
          </cell>
        </row>
        <row r="120">
          <cell r="Z120">
            <v>0</v>
          </cell>
          <cell r="AF120">
            <v>0</v>
          </cell>
          <cell r="AL120">
            <v>0</v>
          </cell>
          <cell r="AM120">
            <v>0</v>
          </cell>
        </row>
        <row r="121">
          <cell r="Z121">
            <v>0</v>
          </cell>
          <cell r="AF121">
            <v>0</v>
          </cell>
          <cell r="AL121">
            <v>0</v>
          </cell>
          <cell r="AM121">
            <v>0</v>
          </cell>
        </row>
        <row r="124">
          <cell r="Z124">
            <v>0</v>
          </cell>
          <cell r="AF124">
            <v>0</v>
          </cell>
          <cell r="AL124">
            <v>0</v>
          </cell>
          <cell r="AM124">
            <v>0</v>
          </cell>
        </row>
        <row r="125">
          <cell r="Z125">
            <v>0</v>
          </cell>
          <cell r="AF125">
            <v>3365000</v>
          </cell>
          <cell r="AL125">
            <v>0</v>
          </cell>
          <cell r="AM125">
            <v>0</v>
          </cell>
        </row>
        <row r="126">
          <cell r="Z126">
            <v>20287579</v>
          </cell>
          <cell r="AF126">
            <v>20287579</v>
          </cell>
          <cell r="AL126">
            <v>0</v>
          </cell>
          <cell r="AM126">
            <v>0</v>
          </cell>
        </row>
        <row r="127">
          <cell r="Z127">
            <v>5845700</v>
          </cell>
          <cell r="AF127">
            <v>3785700</v>
          </cell>
          <cell r="AL127">
            <v>0</v>
          </cell>
          <cell r="AM127">
            <v>0</v>
          </cell>
        </row>
        <row r="128">
          <cell r="Z128">
            <v>0</v>
          </cell>
          <cell r="AF128">
            <v>0</v>
          </cell>
          <cell r="AL128">
            <v>0</v>
          </cell>
          <cell r="AM128">
            <v>0</v>
          </cell>
        </row>
        <row r="129">
          <cell r="Z129">
            <v>0</v>
          </cell>
          <cell r="AF129">
            <v>0</v>
          </cell>
          <cell r="AL129">
            <v>0</v>
          </cell>
          <cell r="AM129">
            <v>0</v>
          </cell>
        </row>
        <row r="130">
          <cell r="Z130">
            <v>640000</v>
          </cell>
          <cell r="AF130">
            <v>45713671</v>
          </cell>
          <cell r="AL130">
            <v>0</v>
          </cell>
          <cell r="AM130">
            <v>0</v>
          </cell>
        </row>
        <row r="131">
          <cell r="Z131">
            <v>0</v>
          </cell>
          <cell r="AF131">
            <v>0</v>
          </cell>
          <cell r="AL131">
            <v>0</v>
          </cell>
          <cell r="AM131">
            <v>0</v>
          </cell>
        </row>
        <row r="132">
          <cell r="Z132">
            <v>0</v>
          </cell>
          <cell r="AF132">
            <v>0</v>
          </cell>
          <cell r="AL132">
            <v>0</v>
          </cell>
          <cell r="AM132">
            <v>0</v>
          </cell>
        </row>
        <row r="133">
          <cell r="Z133">
            <v>0</v>
          </cell>
          <cell r="AF133">
            <v>0</v>
          </cell>
          <cell r="AL133">
            <v>0</v>
          </cell>
          <cell r="AM133">
            <v>0</v>
          </cell>
        </row>
        <row r="134">
          <cell r="Z134">
            <v>0</v>
          </cell>
          <cell r="AF134">
            <v>0</v>
          </cell>
          <cell r="AL134">
            <v>0</v>
          </cell>
          <cell r="AM134">
            <v>0</v>
          </cell>
        </row>
        <row r="135">
          <cell r="Z135">
            <v>0</v>
          </cell>
          <cell r="AF135">
            <v>0</v>
          </cell>
          <cell r="AL135">
            <v>0</v>
          </cell>
          <cell r="AM135">
            <v>0</v>
          </cell>
        </row>
        <row r="136">
          <cell r="Z136">
            <v>0</v>
          </cell>
          <cell r="AF136">
            <v>0</v>
          </cell>
          <cell r="AL136">
            <v>0</v>
          </cell>
          <cell r="AM136">
            <v>0</v>
          </cell>
        </row>
        <row r="137">
          <cell r="Z137">
            <v>0</v>
          </cell>
          <cell r="AF137">
            <v>0</v>
          </cell>
          <cell r="AL137">
            <v>0</v>
          </cell>
          <cell r="AM137">
            <v>0</v>
          </cell>
        </row>
        <row r="138">
          <cell r="Z138">
            <v>0</v>
          </cell>
          <cell r="AF138">
            <v>0</v>
          </cell>
          <cell r="AL138">
            <v>0</v>
          </cell>
          <cell r="AM138">
            <v>0</v>
          </cell>
        </row>
        <row r="139">
          <cell r="Z139">
            <v>0</v>
          </cell>
          <cell r="AF139">
            <v>0</v>
          </cell>
          <cell r="AL139">
            <v>0</v>
          </cell>
          <cell r="AM139">
            <v>0</v>
          </cell>
        </row>
        <row r="142">
          <cell r="Z142">
            <v>0</v>
          </cell>
          <cell r="AF142">
            <v>0</v>
          </cell>
          <cell r="AL142">
            <v>0</v>
          </cell>
          <cell r="AM142">
            <v>0</v>
          </cell>
        </row>
        <row r="143">
          <cell r="Z143">
            <v>0</v>
          </cell>
          <cell r="AF143">
            <v>0</v>
          </cell>
          <cell r="AL143">
            <v>0</v>
          </cell>
          <cell r="AM143">
            <v>0</v>
          </cell>
        </row>
        <row r="148">
          <cell r="Z148">
            <v>37335526</v>
          </cell>
          <cell r="AF148">
            <v>38774644</v>
          </cell>
          <cell r="AL148">
            <v>0</v>
          </cell>
          <cell r="AM148">
            <v>0</v>
          </cell>
        </row>
        <row r="150">
          <cell r="Z150">
            <v>0</v>
          </cell>
          <cell r="AF150">
            <v>0</v>
          </cell>
          <cell r="AL150">
            <v>0</v>
          </cell>
          <cell r="AM150">
            <v>0</v>
          </cell>
        </row>
        <row r="151">
          <cell r="Z151">
            <v>61579741</v>
          </cell>
          <cell r="AF151">
            <v>45760400</v>
          </cell>
          <cell r="AL151">
            <v>0</v>
          </cell>
          <cell r="AM151">
            <v>0</v>
          </cell>
        </row>
        <row r="152">
          <cell r="Z152">
            <v>5762252</v>
          </cell>
          <cell r="AF152">
            <v>2696899</v>
          </cell>
          <cell r="AL152">
            <v>0</v>
          </cell>
          <cell r="AM152">
            <v>0</v>
          </cell>
        </row>
        <row r="153">
          <cell r="Z153">
            <v>0</v>
          </cell>
          <cell r="AF153">
            <v>0</v>
          </cell>
          <cell r="AL153">
            <v>0</v>
          </cell>
          <cell r="AM153">
            <v>0</v>
          </cell>
        </row>
        <row r="156">
          <cell r="Z156">
            <v>-8965406</v>
          </cell>
          <cell r="AF156">
            <v>75609640</v>
          </cell>
          <cell r="AL156">
            <v>0</v>
          </cell>
          <cell r="AM156">
            <v>0</v>
          </cell>
        </row>
        <row r="157">
          <cell r="AL157">
            <v>0</v>
          </cell>
          <cell r="AM157">
            <v>0</v>
          </cell>
        </row>
        <row r="158">
          <cell r="Z158">
            <v>3277215</v>
          </cell>
          <cell r="AF158">
            <v>0</v>
          </cell>
          <cell r="AL158">
            <v>0</v>
          </cell>
          <cell r="AM158">
            <v>0</v>
          </cell>
        </row>
        <row r="159">
          <cell r="Z159">
            <v>0</v>
          </cell>
          <cell r="AF159">
            <v>0</v>
          </cell>
          <cell r="AL159">
            <v>0</v>
          </cell>
          <cell r="AM159">
            <v>0</v>
          </cell>
        </row>
        <row r="160">
          <cell r="Z160">
            <v>0</v>
          </cell>
          <cell r="AF160">
            <v>0</v>
          </cell>
          <cell r="AL160">
            <v>0</v>
          </cell>
          <cell r="AM160">
            <v>0</v>
          </cell>
        </row>
        <row r="161">
          <cell r="Z161">
            <v>0</v>
          </cell>
          <cell r="AF161">
            <v>0</v>
          </cell>
          <cell r="AL161">
            <v>0</v>
          </cell>
          <cell r="AM161">
            <v>0</v>
          </cell>
        </row>
        <row r="162">
          <cell r="Z162">
            <v>0</v>
          </cell>
          <cell r="AF162">
            <v>0</v>
          </cell>
          <cell r="AL162">
            <v>0</v>
          </cell>
          <cell r="AM162">
            <v>0</v>
          </cell>
        </row>
        <row r="163">
          <cell r="Z163">
            <v>0</v>
          </cell>
          <cell r="AF163">
            <v>5597040</v>
          </cell>
          <cell r="AL163">
            <v>0</v>
          </cell>
          <cell r="AM163">
            <v>0</v>
          </cell>
        </row>
        <row r="164">
          <cell r="Z164">
            <v>6713294</v>
          </cell>
          <cell r="AF164">
            <v>0</v>
          </cell>
          <cell r="AL164">
            <v>0</v>
          </cell>
          <cell r="AM164">
            <v>0</v>
          </cell>
        </row>
        <row r="165">
          <cell r="Z165">
            <v>0</v>
          </cell>
          <cell r="AF165">
            <v>0</v>
          </cell>
          <cell r="AL165">
            <v>0</v>
          </cell>
          <cell r="AM165">
            <v>0</v>
          </cell>
        </row>
        <row r="166">
          <cell r="Z166">
            <v>35367946</v>
          </cell>
          <cell r="AF166">
            <v>11777892</v>
          </cell>
          <cell r="AL166">
            <v>0</v>
          </cell>
          <cell r="AM166">
            <v>0</v>
          </cell>
        </row>
        <row r="167">
          <cell r="Z167">
            <v>0</v>
          </cell>
          <cell r="AF167">
            <v>0</v>
          </cell>
          <cell r="AL167">
            <v>0</v>
          </cell>
          <cell r="AM167">
            <v>0</v>
          </cell>
        </row>
        <row r="168">
          <cell r="Z168">
            <v>0</v>
          </cell>
          <cell r="AF168">
            <v>0</v>
          </cell>
          <cell r="AL168">
            <v>0</v>
          </cell>
          <cell r="AM168">
            <v>0</v>
          </cell>
        </row>
        <row r="173">
          <cell r="Z173">
            <v>0</v>
          </cell>
          <cell r="AF173">
            <v>4099482</v>
          </cell>
          <cell r="AL173">
            <v>0</v>
          </cell>
          <cell r="AM173">
            <v>0</v>
          </cell>
        </row>
        <row r="174">
          <cell r="Z174">
            <v>0</v>
          </cell>
          <cell r="AF174">
            <v>0</v>
          </cell>
          <cell r="AL174">
            <v>0</v>
          </cell>
          <cell r="AM174">
            <v>0</v>
          </cell>
        </row>
        <row r="177">
          <cell r="Z177">
            <v>8561741</v>
          </cell>
          <cell r="AF177">
            <v>8561741</v>
          </cell>
          <cell r="AL177">
            <v>0</v>
          </cell>
          <cell r="AM177">
            <v>0</v>
          </cell>
        </row>
        <row r="178">
          <cell r="Z178">
            <v>0</v>
          </cell>
          <cell r="AF178">
            <v>0</v>
          </cell>
          <cell r="AL178">
            <v>0</v>
          </cell>
          <cell r="AM178">
            <v>0</v>
          </cell>
        </row>
        <row r="179">
          <cell r="Z179">
            <v>0</v>
          </cell>
          <cell r="AF179">
            <v>0</v>
          </cell>
          <cell r="AL179">
            <v>0</v>
          </cell>
          <cell r="AM179">
            <v>0</v>
          </cell>
        </row>
        <row r="180">
          <cell r="Z180">
            <v>0</v>
          </cell>
          <cell r="AF180">
            <v>0</v>
          </cell>
          <cell r="AL180">
            <v>0</v>
          </cell>
          <cell r="AM180">
            <v>0</v>
          </cell>
        </row>
        <row r="181">
          <cell r="Z181">
            <v>0</v>
          </cell>
          <cell r="AF181">
            <v>0</v>
          </cell>
          <cell r="AL181">
            <v>0</v>
          </cell>
          <cell r="AM181">
            <v>0</v>
          </cell>
        </row>
        <row r="182">
          <cell r="Z182">
            <v>0</v>
          </cell>
          <cell r="AF182">
            <v>0</v>
          </cell>
          <cell r="AL182">
            <v>0</v>
          </cell>
          <cell r="AM182">
            <v>0</v>
          </cell>
        </row>
        <row r="183">
          <cell r="Z183">
            <v>0</v>
          </cell>
          <cell r="AF183">
            <v>0</v>
          </cell>
          <cell r="AL183">
            <v>0</v>
          </cell>
          <cell r="AM183">
            <v>0</v>
          </cell>
        </row>
        <row r="186">
          <cell r="Z186">
            <v>0</v>
          </cell>
          <cell r="AF186">
            <v>0</v>
          </cell>
          <cell r="AL186">
            <v>0</v>
          </cell>
          <cell r="AM186">
            <v>0</v>
          </cell>
        </row>
        <row r="187">
          <cell r="AL187">
            <v>0</v>
          </cell>
          <cell r="AM187">
            <v>0</v>
          </cell>
        </row>
        <row r="188">
          <cell r="Z188">
            <v>0</v>
          </cell>
          <cell r="AF188">
            <v>0</v>
          </cell>
          <cell r="AL188">
            <v>0</v>
          </cell>
          <cell r="AM188">
            <v>0</v>
          </cell>
        </row>
        <row r="189">
          <cell r="Z189">
            <v>0</v>
          </cell>
          <cell r="AF189">
            <v>0</v>
          </cell>
          <cell r="AL189">
            <v>0</v>
          </cell>
          <cell r="AM189">
            <v>0</v>
          </cell>
        </row>
        <row r="190">
          <cell r="Z190">
            <v>0</v>
          </cell>
          <cell r="AF190">
            <v>0</v>
          </cell>
          <cell r="AL190">
            <v>0</v>
          </cell>
          <cell r="AM190">
            <v>0</v>
          </cell>
        </row>
        <row r="191">
          <cell r="Z191">
            <v>0</v>
          </cell>
          <cell r="AF191">
            <v>0</v>
          </cell>
          <cell r="AL191">
            <v>0</v>
          </cell>
          <cell r="AM191">
            <v>0</v>
          </cell>
        </row>
        <row r="198">
          <cell r="Z198">
            <v>49623776</v>
          </cell>
          <cell r="AF198">
            <v>80866859</v>
          </cell>
          <cell r="AL198">
            <v>0</v>
          </cell>
          <cell r="AM198">
            <v>0</v>
          </cell>
        </row>
        <row r="199">
          <cell r="Z199">
            <v>295552698</v>
          </cell>
          <cell r="AF199">
            <v>101809099</v>
          </cell>
          <cell r="AL199">
            <v>0</v>
          </cell>
          <cell r="AM199">
            <v>0</v>
          </cell>
        </row>
        <row r="200">
          <cell r="Z200">
            <v>94488092</v>
          </cell>
          <cell r="AF200">
            <v>20048883</v>
          </cell>
          <cell r="AL200">
            <v>0</v>
          </cell>
          <cell r="AM200">
            <v>0</v>
          </cell>
        </row>
        <row r="201">
          <cell r="Z201">
            <v>2647020</v>
          </cell>
          <cell r="AF201">
            <v>1100038</v>
          </cell>
          <cell r="AL201">
            <v>0</v>
          </cell>
          <cell r="AM201">
            <v>0</v>
          </cell>
        </row>
        <row r="202">
          <cell r="Z202">
            <v>0</v>
          </cell>
          <cell r="AF202">
            <v>0</v>
          </cell>
          <cell r="AL202">
            <v>0</v>
          </cell>
          <cell r="AM202">
            <v>0</v>
          </cell>
        </row>
        <row r="203">
          <cell r="Z203">
            <v>0</v>
          </cell>
          <cell r="AF203">
            <v>0</v>
          </cell>
          <cell r="AL203">
            <v>0</v>
          </cell>
          <cell r="AM203">
            <v>0</v>
          </cell>
        </row>
        <row r="204">
          <cell r="Z204">
            <v>0</v>
          </cell>
          <cell r="AF204">
            <v>0</v>
          </cell>
          <cell r="AL204">
            <v>0</v>
          </cell>
          <cell r="AM204">
            <v>0</v>
          </cell>
        </row>
        <row r="206">
          <cell r="Z206">
            <v>-26210190</v>
          </cell>
          <cell r="AF206">
            <v>0</v>
          </cell>
          <cell r="AL206">
            <v>0</v>
          </cell>
          <cell r="AM206">
            <v>0</v>
          </cell>
        </row>
        <row r="207">
          <cell r="Z207">
            <v>0</v>
          </cell>
          <cell r="AF207">
            <v>75684017</v>
          </cell>
          <cell r="AL207">
            <v>0</v>
          </cell>
          <cell r="AM207">
            <v>0</v>
          </cell>
        </row>
        <row r="212">
          <cell r="Z212">
            <v>0</v>
          </cell>
          <cell r="AF212">
            <v>0</v>
          </cell>
          <cell r="AL212">
            <v>0</v>
          </cell>
          <cell r="AM212">
            <v>0</v>
          </cell>
        </row>
        <row r="213">
          <cell r="Z213">
            <v>0</v>
          </cell>
          <cell r="AF213">
            <v>0</v>
          </cell>
          <cell r="AL213">
            <v>0</v>
          </cell>
          <cell r="AM213">
            <v>0</v>
          </cell>
        </row>
        <row r="214">
          <cell r="Z214">
            <v>0</v>
          </cell>
          <cell r="AF214">
            <v>0</v>
          </cell>
          <cell r="AL214">
            <v>0</v>
          </cell>
          <cell r="AM214">
            <v>0</v>
          </cell>
        </row>
        <row r="215">
          <cell r="Z215">
            <v>0</v>
          </cell>
          <cell r="AF215">
            <v>0</v>
          </cell>
          <cell r="AL215">
            <v>0</v>
          </cell>
          <cell r="AM215">
            <v>0</v>
          </cell>
        </row>
        <row r="216">
          <cell r="Z216">
            <v>0</v>
          </cell>
          <cell r="AF216">
            <v>0</v>
          </cell>
          <cell r="AL216">
            <v>0</v>
          </cell>
          <cell r="AM216">
            <v>0</v>
          </cell>
        </row>
        <row r="217">
          <cell r="Z217">
            <v>0</v>
          </cell>
          <cell r="AF217">
            <v>0</v>
          </cell>
          <cell r="AL217">
            <v>0</v>
          </cell>
          <cell r="AM217">
            <v>0</v>
          </cell>
        </row>
        <row r="218">
          <cell r="Z218">
            <v>0</v>
          </cell>
          <cell r="AF218">
            <v>0</v>
          </cell>
          <cell r="AL218">
            <v>0</v>
          </cell>
          <cell r="AM218">
            <v>0</v>
          </cell>
        </row>
        <row r="223">
          <cell r="Z223">
            <v>0</v>
          </cell>
          <cell r="AF223">
            <v>0</v>
          </cell>
          <cell r="AL223">
            <v>0</v>
          </cell>
          <cell r="AM223">
            <v>0</v>
          </cell>
        </row>
        <row r="224">
          <cell r="Z224">
            <v>0</v>
          </cell>
          <cell r="AF224">
            <v>0</v>
          </cell>
          <cell r="AL224">
            <v>0</v>
          </cell>
          <cell r="AM224">
            <v>0</v>
          </cell>
        </row>
        <row r="225">
          <cell r="Z225">
            <v>0</v>
          </cell>
          <cell r="AF225">
            <v>0</v>
          </cell>
          <cell r="AL225">
            <v>0</v>
          </cell>
          <cell r="AM225">
            <v>0</v>
          </cell>
        </row>
        <row r="228">
          <cell r="Z228">
            <v>0</v>
          </cell>
          <cell r="AF228">
            <v>0</v>
          </cell>
          <cell r="AL228">
            <v>0</v>
          </cell>
          <cell r="AM228">
            <v>0</v>
          </cell>
        </row>
        <row r="229">
          <cell r="Z229">
            <v>0</v>
          </cell>
          <cell r="AF229">
            <v>0</v>
          </cell>
          <cell r="AL229">
            <v>0</v>
          </cell>
          <cell r="AM229">
            <v>0</v>
          </cell>
        </row>
        <row r="230">
          <cell r="Z230">
            <v>0</v>
          </cell>
          <cell r="AF230">
            <v>0</v>
          </cell>
          <cell r="AL230">
            <v>0</v>
          </cell>
          <cell r="AM230">
            <v>0</v>
          </cell>
        </row>
        <row r="236">
          <cell r="Z236">
            <v>0</v>
          </cell>
          <cell r="AF236">
            <v>0</v>
          </cell>
          <cell r="AL236">
            <v>0</v>
          </cell>
          <cell r="AM236">
            <v>0</v>
          </cell>
        </row>
        <row r="237">
          <cell r="Z237">
            <v>0</v>
          </cell>
          <cell r="AF237">
            <v>0</v>
          </cell>
          <cell r="AL237">
            <v>0</v>
          </cell>
          <cell r="AM237">
            <v>0</v>
          </cell>
        </row>
        <row r="238">
          <cell r="Z238">
            <v>0</v>
          </cell>
          <cell r="AF238">
            <v>0</v>
          </cell>
          <cell r="AL238">
            <v>0</v>
          </cell>
          <cell r="AM238">
            <v>0</v>
          </cell>
        </row>
        <row r="239">
          <cell r="Z239">
            <v>0</v>
          </cell>
          <cell r="AF239">
            <v>0</v>
          </cell>
          <cell r="AL239">
            <v>0</v>
          </cell>
          <cell r="AM239">
            <v>0</v>
          </cell>
        </row>
        <row r="240">
          <cell r="Z240">
            <v>0</v>
          </cell>
          <cell r="AF240">
            <v>0</v>
          </cell>
          <cell r="AL240">
            <v>0</v>
          </cell>
          <cell r="AM240">
            <v>0</v>
          </cell>
        </row>
        <row r="241">
          <cell r="Z241">
            <v>0</v>
          </cell>
          <cell r="AF241">
            <v>0</v>
          </cell>
          <cell r="AL241">
            <v>0</v>
          </cell>
          <cell r="AM241">
            <v>0</v>
          </cell>
        </row>
        <row r="244">
          <cell r="AL244">
            <v>0</v>
          </cell>
          <cell r="AM244">
            <v>0</v>
          </cell>
        </row>
        <row r="245">
          <cell r="Z245">
            <v>945000</v>
          </cell>
          <cell r="AF245">
            <v>25407635</v>
          </cell>
          <cell r="AL245">
            <v>0</v>
          </cell>
          <cell r="AM245">
            <v>0</v>
          </cell>
        </row>
        <row r="246">
          <cell r="Z246">
            <v>0</v>
          </cell>
          <cell r="AF246">
            <v>0</v>
          </cell>
          <cell r="AL246">
            <v>0</v>
          </cell>
          <cell r="AM246">
            <v>0</v>
          </cell>
        </row>
        <row r="247">
          <cell r="Z247">
            <v>0</v>
          </cell>
          <cell r="AF247">
            <v>0</v>
          </cell>
          <cell r="AL247">
            <v>0</v>
          </cell>
          <cell r="AM247">
            <v>0</v>
          </cell>
        </row>
        <row r="248">
          <cell r="Z248">
            <v>0</v>
          </cell>
          <cell r="AF248">
            <v>0</v>
          </cell>
          <cell r="AL248">
            <v>0</v>
          </cell>
          <cell r="AM248">
            <v>0</v>
          </cell>
        </row>
        <row r="249">
          <cell r="Z249">
            <v>0</v>
          </cell>
          <cell r="AF249">
            <v>0</v>
          </cell>
          <cell r="AL249">
            <v>0</v>
          </cell>
          <cell r="AM249">
            <v>0</v>
          </cell>
        </row>
        <row r="250">
          <cell r="Z250">
            <v>0</v>
          </cell>
          <cell r="AF250">
            <v>0</v>
          </cell>
          <cell r="AL250">
            <v>0</v>
          </cell>
          <cell r="AM250">
            <v>0</v>
          </cell>
        </row>
        <row r="251">
          <cell r="Z251">
            <v>0</v>
          </cell>
          <cell r="AF251">
            <v>0</v>
          </cell>
          <cell r="AL251">
            <v>0</v>
          </cell>
          <cell r="AM251">
            <v>0</v>
          </cell>
        </row>
        <row r="252">
          <cell r="Z252">
            <v>0</v>
          </cell>
          <cell r="AF252">
            <v>0</v>
          </cell>
          <cell r="AL252">
            <v>0</v>
          </cell>
          <cell r="AM252">
            <v>0</v>
          </cell>
        </row>
        <row r="253">
          <cell r="Z253">
            <v>0</v>
          </cell>
          <cell r="AF253">
            <v>0</v>
          </cell>
          <cell r="AL253">
            <v>0</v>
          </cell>
          <cell r="AM253">
            <v>0</v>
          </cell>
        </row>
        <row r="254">
          <cell r="Z254">
            <v>0</v>
          </cell>
          <cell r="AF254">
            <v>0</v>
          </cell>
          <cell r="AL254">
            <v>0</v>
          </cell>
          <cell r="AM254">
            <v>0</v>
          </cell>
        </row>
        <row r="255">
          <cell r="Z255">
            <v>0</v>
          </cell>
          <cell r="AF255">
            <v>0</v>
          </cell>
          <cell r="AL255">
            <v>0</v>
          </cell>
          <cell r="AM255">
            <v>0</v>
          </cell>
        </row>
        <row r="256">
          <cell r="Z256">
            <v>0</v>
          </cell>
          <cell r="AF256">
            <v>0</v>
          </cell>
          <cell r="AL256">
            <v>0</v>
          </cell>
          <cell r="AM256">
            <v>0</v>
          </cell>
        </row>
      </sheetData>
      <sheetData sheetId="9">
        <row r="7">
          <cell r="BF7">
            <v>38580655</v>
          </cell>
          <cell r="BL7">
            <v>11842937592</v>
          </cell>
          <cell r="BQ7">
            <v>1289000143</v>
          </cell>
        </row>
        <row r="8">
          <cell r="BF8">
            <v>14374477677</v>
          </cell>
          <cell r="BL8">
            <v>1381388634</v>
          </cell>
        </row>
        <row r="9">
          <cell r="BF9">
            <v>14121943882</v>
          </cell>
          <cell r="BL9">
            <v>8462234985</v>
          </cell>
        </row>
        <row r="10">
          <cell r="BF10">
            <v>10604420544</v>
          </cell>
          <cell r="BL10">
            <v>1902997057</v>
          </cell>
          <cell r="BQ10">
            <v>115988213</v>
          </cell>
        </row>
        <row r="11">
          <cell r="BF11">
            <v>7732134937</v>
          </cell>
          <cell r="BL11">
            <v>96316916</v>
          </cell>
          <cell r="BQ11">
            <v>2277903</v>
          </cell>
        </row>
        <row r="12">
          <cell r="P12">
            <v>0</v>
          </cell>
          <cell r="Q12">
            <v>0</v>
          </cell>
          <cell r="BF12">
            <v>1234735340</v>
          </cell>
          <cell r="BL12">
            <v>2486495682</v>
          </cell>
          <cell r="BQ12">
            <v>16905483</v>
          </cell>
        </row>
        <row r="13">
          <cell r="P13">
            <v>0</v>
          </cell>
          <cell r="Q13">
            <v>0</v>
          </cell>
          <cell r="BF13">
            <v>2963566</v>
          </cell>
          <cell r="BL13">
            <v>691263015</v>
          </cell>
          <cell r="BQ13">
            <v>38352940</v>
          </cell>
        </row>
        <row r="14">
          <cell r="P14">
            <v>0</v>
          </cell>
          <cell r="Q14">
            <v>0</v>
          </cell>
          <cell r="BF14">
            <v>1015205015</v>
          </cell>
          <cell r="BL14">
            <v>0</v>
          </cell>
          <cell r="BQ14">
            <v>763637103</v>
          </cell>
        </row>
        <row r="15">
          <cell r="P15">
            <v>0</v>
          </cell>
          <cell r="Q15">
            <v>0</v>
          </cell>
          <cell r="BF15">
            <v>0</v>
          </cell>
          <cell r="BL15">
            <v>6845173566</v>
          </cell>
        </row>
        <row r="16">
          <cell r="BF16">
            <v>70870000</v>
          </cell>
          <cell r="BL16">
            <v>21865869855</v>
          </cell>
          <cell r="BQ16">
            <v>97617508</v>
          </cell>
        </row>
        <row r="17">
          <cell r="Z17">
            <v>50033182</v>
          </cell>
          <cell r="AC17">
            <v>50033182</v>
          </cell>
          <cell r="AF17">
            <v>49964564</v>
          </cell>
          <cell r="AL17">
            <v>0</v>
          </cell>
          <cell r="AM17">
            <v>0</v>
          </cell>
          <cell r="BF17">
            <v>548511686</v>
          </cell>
          <cell r="BL17">
            <v>0</v>
          </cell>
          <cell r="BQ17">
            <v>116518346</v>
          </cell>
        </row>
        <row r="18">
          <cell r="Z18">
            <v>0</v>
          </cell>
          <cell r="AC18">
            <v>0</v>
          </cell>
          <cell r="AF18">
            <v>0</v>
          </cell>
          <cell r="AL18">
            <v>0</v>
          </cell>
          <cell r="AM18">
            <v>0</v>
          </cell>
          <cell r="BF18">
            <v>3517523338</v>
          </cell>
          <cell r="BQ18">
            <v>106412003</v>
          </cell>
        </row>
        <row r="19">
          <cell r="Z19">
            <v>0</v>
          </cell>
          <cell r="AC19">
            <v>0</v>
          </cell>
          <cell r="AF19">
            <v>0</v>
          </cell>
          <cell r="AL19">
            <v>0</v>
          </cell>
          <cell r="AM19">
            <v>0</v>
          </cell>
          <cell r="BF19">
            <v>252533795</v>
          </cell>
          <cell r="BQ19">
            <v>18629421</v>
          </cell>
        </row>
        <row r="20">
          <cell r="BF20">
            <v>32066519</v>
          </cell>
          <cell r="BQ20">
            <v>0</v>
          </cell>
        </row>
        <row r="21">
          <cell r="Z21">
            <v>0</v>
          </cell>
          <cell r="AC21">
            <v>0</v>
          </cell>
          <cell r="AF21">
            <v>0</v>
          </cell>
          <cell r="AL21">
            <v>0</v>
          </cell>
          <cell r="AM21">
            <v>0</v>
          </cell>
          <cell r="BF21">
            <v>7915637086</v>
          </cell>
          <cell r="BQ21">
            <v>0</v>
          </cell>
        </row>
        <row r="22">
          <cell r="Z22">
            <v>4621856</v>
          </cell>
          <cell r="AC22">
            <v>4621856</v>
          </cell>
          <cell r="AF22">
            <v>0</v>
          </cell>
          <cell r="AL22">
            <v>0</v>
          </cell>
          <cell r="AM22">
            <v>0</v>
          </cell>
          <cell r="BF22">
            <v>22360761937</v>
          </cell>
        </row>
        <row r="23">
          <cell r="H23">
            <v>435002077</v>
          </cell>
          <cell r="K23">
            <v>405483699</v>
          </cell>
          <cell r="P23">
            <v>0</v>
          </cell>
          <cell r="Q23">
            <v>0</v>
          </cell>
          <cell r="Z23">
            <v>795735</v>
          </cell>
          <cell r="AC23">
            <v>795735</v>
          </cell>
          <cell r="AF23">
            <v>795735</v>
          </cell>
          <cell r="AL23">
            <v>0</v>
          </cell>
          <cell r="AM23">
            <v>0</v>
          </cell>
          <cell r="BQ23">
            <v>8561741</v>
          </cell>
        </row>
        <row r="24">
          <cell r="H24">
            <v>2714071</v>
          </cell>
          <cell r="K24">
            <v>2714071</v>
          </cell>
          <cell r="P24">
            <v>0</v>
          </cell>
          <cell r="Q24">
            <v>0</v>
          </cell>
          <cell r="Z24">
            <v>0</v>
          </cell>
          <cell r="AC24">
            <v>0</v>
          </cell>
          <cell r="AF24">
            <v>0</v>
          </cell>
          <cell r="AL24">
            <v>0</v>
          </cell>
          <cell r="AM24">
            <v>0</v>
          </cell>
          <cell r="BQ24">
            <v>4099482</v>
          </cell>
        </row>
        <row r="25">
          <cell r="Z25">
            <v>0</v>
          </cell>
          <cell r="AC25">
            <v>0</v>
          </cell>
          <cell r="AF25">
            <v>0</v>
          </cell>
          <cell r="AL25">
            <v>0</v>
          </cell>
          <cell r="AM25">
            <v>0</v>
          </cell>
        </row>
        <row r="26">
          <cell r="H26">
            <v>1388061398</v>
          </cell>
          <cell r="K26">
            <v>1189691415</v>
          </cell>
          <cell r="P26">
            <v>0</v>
          </cell>
          <cell r="Q26">
            <v>0</v>
          </cell>
          <cell r="Z26">
            <v>719984</v>
          </cell>
          <cell r="AC26">
            <v>719984</v>
          </cell>
          <cell r="AF26">
            <v>695984</v>
          </cell>
          <cell r="AL26">
            <v>0</v>
          </cell>
          <cell r="AM26">
            <v>0</v>
          </cell>
          <cell r="BQ26">
            <v>216514913</v>
          </cell>
        </row>
        <row r="27">
          <cell r="H27">
            <v>64746951</v>
          </cell>
          <cell r="K27">
            <v>64746951</v>
          </cell>
          <cell r="P27">
            <v>0</v>
          </cell>
          <cell r="Q27">
            <v>0</v>
          </cell>
          <cell r="Z27">
            <v>462686</v>
          </cell>
          <cell r="AC27">
            <v>462686</v>
          </cell>
          <cell r="AF27">
            <v>447263</v>
          </cell>
          <cell r="AL27">
            <v>0</v>
          </cell>
          <cell r="AM27">
            <v>0</v>
          </cell>
          <cell r="BQ27">
            <v>0</v>
          </cell>
        </row>
        <row r="28">
          <cell r="Z28">
            <v>4809349</v>
          </cell>
          <cell r="AC28">
            <v>4809349</v>
          </cell>
          <cell r="AF28">
            <v>0</v>
          </cell>
          <cell r="AL28">
            <v>0</v>
          </cell>
          <cell r="AM28">
            <v>0</v>
          </cell>
          <cell r="BQ28">
            <v>594697695</v>
          </cell>
        </row>
        <row r="29">
          <cell r="Z29">
            <v>563263</v>
          </cell>
          <cell r="AC29">
            <v>563263</v>
          </cell>
          <cell r="AF29">
            <v>0</v>
          </cell>
          <cell r="AL29">
            <v>0</v>
          </cell>
          <cell r="AM29">
            <v>0</v>
          </cell>
          <cell r="BQ29">
            <v>78890375</v>
          </cell>
        </row>
        <row r="30">
          <cell r="H30">
            <v>20433358</v>
          </cell>
          <cell r="K30">
            <v>2195203</v>
          </cell>
          <cell r="P30">
            <v>0</v>
          </cell>
          <cell r="Q30">
            <v>0</v>
          </cell>
          <cell r="Z30">
            <v>0</v>
          </cell>
          <cell r="AC30">
            <v>0</v>
          </cell>
          <cell r="AF30">
            <v>0</v>
          </cell>
          <cell r="AL30">
            <v>0</v>
          </cell>
          <cell r="AM30">
            <v>0</v>
          </cell>
          <cell r="BQ30">
            <v>0</v>
          </cell>
        </row>
        <row r="31">
          <cell r="H31">
            <v>0</v>
          </cell>
          <cell r="K31">
            <v>0</v>
          </cell>
          <cell r="P31">
            <v>0</v>
          </cell>
          <cell r="Q31">
            <v>0</v>
          </cell>
          <cell r="Z31">
            <v>0</v>
          </cell>
          <cell r="AC31">
            <v>0</v>
          </cell>
          <cell r="AF31">
            <v>0</v>
          </cell>
          <cell r="AL31">
            <v>0</v>
          </cell>
          <cell r="AM31">
            <v>0</v>
          </cell>
          <cell r="BQ31">
            <v>112379221</v>
          </cell>
        </row>
        <row r="32">
          <cell r="Z32">
            <v>0</v>
          </cell>
          <cell r="AC32">
            <v>0</v>
          </cell>
          <cell r="AF32">
            <v>0</v>
          </cell>
          <cell r="AL32">
            <v>0</v>
          </cell>
          <cell r="AM32">
            <v>0</v>
          </cell>
          <cell r="BQ32">
            <v>2291482347</v>
          </cell>
        </row>
        <row r="33">
          <cell r="H33">
            <v>32084948</v>
          </cell>
          <cell r="K33">
            <v>0</v>
          </cell>
          <cell r="P33">
            <v>0</v>
          </cell>
          <cell r="Q33">
            <v>0</v>
          </cell>
          <cell r="Z33">
            <v>0</v>
          </cell>
          <cell r="AC33">
            <v>0</v>
          </cell>
          <cell r="AF33">
            <v>0</v>
          </cell>
          <cell r="AL33">
            <v>0</v>
          </cell>
          <cell r="AM33">
            <v>0</v>
          </cell>
        </row>
        <row r="34">
          <cell r="H34">
            <v>0</v>
          </cell>
          <cell r="K34">
            <v>0</v>
          </cell>
          <cell r="P34">
            <v>0</v>
          </cell>
          <cell r="Q34">
            <v>0</v>
          </cell>
        </row>
        <row r="36">
          <cell r="H36">
            <v>0</v>
          </cell>
          <cell r="K36">
            <v>0</v>
          </cell>
          <cell r="P36">
            <v>0</v>
          </cell>
          <cell r="Q36">
            <v>0</v>
          </cell>
          <cell r="Z36">
            <v>0</v>
          </cell>
          <cell r="AC36">
            <v>127977472</v>
          </cell>
          <cell r="AF36">
            <v>121755737</v>
          </cell>
          <cell r="AL36">
            <v>0</v>
          </cell>
          <cell r="AM36">
            <v>0</v>
          </cell>
        </row>
        <row r="37">
          <cell r="H37">
            <v>0</v>
          </cell>
          <cell r="K37">
            <v>0</v>
          </cell>
          <cell r="P37">
            <v>0</v>
          </cell>
          <cell r="Q37">
            <v>0</v>
          </cell>
          <cell r="Z37">
            <v>0</v>
          </cell>
          <cell r="AC37">
            <v>0</v>
          </cell>
          <cell r="AF37">
            <v>0</v>
          </cell>
          <cell r="AL37">
            <v>0</v>
          </cell>
          <cell r="AM37">
            <v>0</v>
          </cell>
        </row>
        <row r="38">
          <cell r="H38">
            <v>0</v>
          </cell>
          <cell r="K38">
            <v>0</v>
          </cell>
          <cell r="P38">
            <v>0</v>
          </cell>
          <cell r="Q38">
            <v>0</v>
          </cell>
          <cell r="Z38">
            <v>0</v>
          </cell>
          <cell r="AC38">
            <v>0</v>
          </cell>
          <cell r="AF38">
            <v>0</v>
          </cell>
          <cell r="AL38">
            <v>0</v>
          </cell>
          <cell r="AM38">
            <v>0</v>
          </cell>
        </row>
        <row r="39">
          <cell r="H39">
            <v>0</v>
          </cell>
          <cell r="K39">
            <v>0</v>
          </cell>
          <cell r="P39">
            <v>0</v>
          </cell>
          <cell r="Q39">
            <v>0</v>
          </cell>
          <cell r="Z39">
            <v>0</v>
          </cell>
          <cell r="AC39">
            <v>27010000</v>
          </cell>
          <cell r="AF39">
            <v>44414720</v>
          </cell>
          <cell r="AL39">
            <v>0</v>
          </cell>
          <cell r="AM39">
            <v>0</v>
          </cell>
        </row>
        <row r="40">
          <cell r="H40">
            <v>0</v>
          </cell>
          <cell r="K40">
            <v>0</v>
          </cell>
          <cell r="P40">
            <v>0</v>
          </cell>
          <cell r="Q40">
            <v>0</v>
          </cell>
          <cell r="Z40">
            <v>0</v>
          </cell>
          <cell r="AC40">
            <v>0</v>
          </cell>
          <cell r="AF40">
            <v>0</v>
          </cell>
          <cell r="AL40">
            <v>0</v>
          </cell>
          <cell r="AM40">
            <v>0</v>
          </cell>
        </row>
        <row r="41">
          <cell r="H41">
            <v>0</v>
          </cell>
          <cell r="K41">
            <v>0</v>
          </cell>
          <cell r="P41">
            <v>0</v>
          </cell>
          <cell r="Q41">
            <v>0</v>
          </cell>
          <cell r="Z41">
            <v>0</v>
          </cell>
          <cell r="AC41">
            <v>0</v>
          </cell>
          <cell r="AF41">
            <v>0</v>
          </cell>
          <cell r="AL41">
            <v>0</v>
          </cell>
          <cell r="AM41">
            <v>0</v>
          </cell>
        </row>
        <row r="43">
          <cell r="H43">
            <v>42218362</v>
          </cell>
          <cell r="K43">
            <v>0</v>
          </cell>
          <cell r="P43">
            <v>0</v>
          </cell>
          <cell r="Q43">
            <v>0</v>
          </cell>
        </row>
        <row r="44">
          <cell r="K44">
            <v>0</v>
          </cell>
          <cell r="P44">
            <v>0</v>
          </cell>
          <cell r="Q44">
            <v>0</v>
          </cell>
        </row>
        <row r="45">
          <cell r="Z45">
            <v>4361039</v>
          </cell>
          <cell r="AC45">
            <v>4361039</v>
          </cell>
          <cell r="AF45">
            <v>4428678</v>
          </cell>
          <cell r="AL45">
            <v>0</v>
          </cell>
          <cell r="AM45">
            <v>0</v>
          </cell>
        </row>
        <row r="46">
          <cell r="H46">
            <v>0</v>
          </cell>
          <cell r="K46">
            <v>0</v>
          </cell>
          <cell r="P46">
            <v>0</v>
          </cell>
          <cell r="Q46">
            <v>0</v>
          </cell>
          <cell r="Z46">
            <v>0</v>
          </cell>
          <cell r="AC46">
            <v>0</v>
          </cell>
          <cell r="AF46">
            <v>0</v>
          </cell>
          <cell r="AL46">
            <v>0</v>
          </cell>
          <cell r="AM46">
            <v>0</v>
          </cell>
        </row>
        <row r="47">
          <cell r="H47">
            <v>0</v>
          </cell>
          <cell r="K47">
            <v>0</v>
          </cell>
          <cell r="P47">
            <v>0</v>
          </cell>
          <cell r="Q47">
            <v>0</v>
          </cell>
          <cell r="Z47">
            <v>0</v>
          </cell>
          <cell r="AC47">
            <v>0</v>
          </cell>
          <cell r="AF47">
            <v>0</v>
          </cell>
          <cell r="AL47">
            <v>0</v>
          </cell>
          <cell r="AM47">
            <v>0</v>
          </cell>
        </row>
        <row r="48">
          <cell r="Z48">
            <v>265327</v>
          </cell>
          <cell r="AC48">
            <v>265327</v>
          </cell>
          <cell r="AF48">
            <v>264700</v>
          </cell>
          <cell r="AL48">
            <v>0</v>
          </cell>
          <cell r="AM48">
            <v>0</v>
          </cell>
        </row>
        <row r="49">
          <cell r="H49">
            <v>0</v>
          </cell>
          <cell r="K49">
            <v>0</v>
          </cell>
          <cell r="P49">
            <v>0</v>
          </cell>
          <cell r="Q49">
            <v>0</v>
          </cell>
        </row>
        <row r="50">
          <cell r="H50">
            <v>0</v>
          </cell>
          <cell r="K50">
            <v>0</v>
          </cell>
          <cell r="P50">
            <v>0</v>
          </cell>
          <cell r="Q50">
            <v>0</v>
          </cell>
          <cell r="Z50">
            <v>0</v>
          </cell>
          <cell r="AC50">
            <v>0</v>
          </cell>
          <cell r="AF50">
            <v>0</v>
          </cell>
          <cell r="AL50">
            <v>0</v>
          </cell>
          <cell r="AM50">
            <v>0</v>
          </cell>
        </row>
        <row r="51">
          <cell r="Z51">
            <v>5915291</v>
          </cell>
          <cell r="AC51">
            <v>5915291</v>
          </cell>
          <cell r="AF51">
            <v>6091236</v>
          </cell>
          <cell r="AL51">
            <v>0</v>
          </cell>
          <cell r="AM51">
            <v>0</v>
          </cell>
        </row>
        <row r="52">
          <cell r="H52">
            <v>0</v>
          </cell>
          <cell r="K52">
            <v>0</v>
          </cell>
          <cell r="P52">
            <v>0</v>
          </cell>
          <cell r="Q52">
            <v>0</v>
          </cell>
          <cell r="Z52">
            <v>0</v>
          </cell>
          <cell r="AC52">
            <v>0</v>
          </cell>
          <cell r="AF52">
            <v>0</v>
          </cell>
          <cell r="AL52">
            <v>0</v>
          </cell>
          <cell r="AM52">
            <v>0</v>
          </cell>
        </row>
        <row r="53">
          <cell r="H53">
            <v>0</v>
          </cell>
          <cell r="K53">
            <v>0</v>
          </cell>
          <cell r="P53">
            <v>0</v>
          </cell>
          <cell r="Q53">
            <v>0</v>
          </cell>
          <cell r="Z53">
            <v>0</v>
          </cell>
          <cell r="AC53">
            <v>0</v>
          </cell>
          <cell r="AF53">
            <v>0</v>
          </cell>
          <cell r="AL53">
            <v>0</v>
          </cell>
          <cell r="AM53">
            <v>0</v>
          </cell>
        </row>
        <row r="54">
          <cell r="Z54">
            <v>2033156</v>
          </cell>
          <cell r="AC54">
            <v>2033156</v>
          </cell>
          <cell r="AF54">
            <v>2028357</v>
          </cell>
          <cell r="AL54">
            <v>0</v>
          </cell>
          <cell r="AM54">
            <v>0</v>
          </cell>
        </row>
        <row r="55">
          <cell r="H55">
            <v>0</v>
          </cell>
          <cell r="K55">
            <v>0</v>
          </cell>
          <cell r="P55">
            <v>0</v>
          </cell>
          <cell r="Q55">
            <v>0</v>
          </cell>
          <cell r="Z55">
            <v>0</v>
          </cell>
          <cell r="AC55">
            <v>0</v>
          </cell>
          <cell r="AF55">
            <v>0</v>
          </cell>
          <cell r="AL55">
            <v>0</v>
          </cell>
          <cell r="AM55">
            <v>0</v>
          </cell>
        </row>
        <row r="56">
          <cell r="H56">
            <v>0</v>
          </cell>
          <cell r="K56">
            <v>0</v>
          </cell>
          <cell r="P56">
            <v>0</v>
          </cell>
          <cell r="Q56">
            <v>0</v>
          </cell>
        </row>
        <row r="58">
          <cell r="H58">
            <v>0</v>
          </cell>
          <cell r="K58">
            <v>0</v>
          </cell>
          <cell r="P58">
            <v>0</v>
          </cell>
          <cell r="Q58">
            <v>0</v>
          </cell>
        </row>
        <row r="59">
          <cell r="H59">
            <v>0</v>
          </cell>
          <cell r="K59">
            <v>0</v>
          </cell>
          <cell r="P59">
            <v>0</v>
          </cell>
          <cell r="Q59">
            <v>0</v>
          </cell>
          <cell r="Z59">
            <v>1016578</v>
          </cell>
          <cell r="AC59">
            <v>1016578</v>
          </cell>
          <cell r="AF59">
            <v>1014178</v>
          </cell>
          <cell r="AL59">
            <v>0</v>
          </cell>
          <cell r="AM59">
            <v>0</v>
          </cell>
        </row>
        <row r="60">
          <cell r="Z60">
            <v>1524867</v>
          </cell>
          <cell r="AC60">
            <v>1524867</v>
          </cell>
          <cell r="AF60">
            <v>1521268</v>
          </cell>
          <cell r="AL60">
            <v>0</v>
          </cell>
          <cell r="AM60">
            <v>0</v>
          </cell>
        </row>
        <row r="61">
          <cell r="H61">
            <v>1212210</v>
          </cell>
          <cell r="K61">
            <v>0</v>
          </cell>
          <cell r="P61">
            <v>0</v>
          </cell>
          <cell r="Q61">
            <v>0</v>
          </cell>
          <cell r="Z61">
            <v>0</v>
          </cell>
          <cell r="AC61">
            <v>0</v>
          </cell>
          <cell r="AF61">
            <v>0</v>
          </cell>
          <cell r="AL61">
            <v>0</v>
          </cell>
          <cell r="AM61">
            <v>0</v>
          </cell>
        </row>
        <row r="62">
          <cell r="H62">
            <v>0</v>
          </cell>
          <cell r="K62">
            <v>0</v>
          </cell>
          <cell r="P62">
            <v>0</v>
          </cell>
          <cell r="Q62">
            <v>0</v>
          </cell>
        </row>
        <row r="64">
          <cell r="H64">
            <v>199591275</v>
          </cell>
          <cell r="K64">
            <v>224270359</v>
          </cell>
          <cell r="P64">
            <v>0</v>
          </cell>
          <cell r="Q64">
            <v>0</v>
          </cell>
        </row>
        <row r="65">
          <cell r="H65">
            <v>232463</v>
          </cell>
          <cell r="K65">
            <v>232463</v>
          </cell>
          <cell r="P65">
            <v>0</v>
          </cell>
          <cell r="Q65">
            <v>0</v>
          </cell>
        </row>
        <row r="66">
          <cell r="Z66">
            <v>65651416</v>
          </cell>
          <cell r="AC66">
            <v>65651416</v>
          </cell>
          <cell r="AF66">
            <v>66023649</v>
          </cell>
          <cell r="AL66">
            <v>0</v>
          </cell>
          <cell r="AM66">
            <v>0</v>
          </cell>
        </row>
        <row r="67">
          <cell r="H67">
            <v>0</v>
          </cell>
          <cell r="K67">
            <v>0</v>
          </cell>
          <cell r="P67">
            <v>0</v>
          </cell>
          <cell r="Q67">
            <v>0</v>
          </cell>
          <cell r="Z67">
            <v>1778828</v>
          </cell>
          <cell r="AC67">
            <v>1778828</v>
          </cell>
          <cell r="AF67">
            <v>2277903</v>
          </cell>
          <cell r="AL67">
            <v>0</v>
          </cell>
          <cell r="AM67">
            <v>0</v>
          </cell>
        </row>
        <row r="68">
          <cell r="H68">
            <v>0</v>
          </cell>
          <cell r="K68">
            <v>0</v>
          </cell>
          <cell r="P68">
            <v>0</v>
          </cell>
          <cell r="Q68">
            <v>0</v>
          </cell>
          <cell r="Z68">
            <v>0</v>
          </cell>
          <cell r="AC68">
            <v>0</v>
          </cell>
          <cell r="AF68">
            <v>0</v>
          </cell>
          <cell r="AL68">
            <v>0</v>
          </cell>
          <cell r="AM68">
            <v>0</v>
          </cell>
        </row>
        <row r="70">
          <cell r="H70">
            <v>34661721</v>
          </cell>
          <cell r="K70">
            <v>47975728</v>
          </cell>
          <cell r="P70">
            <v>0</v>
          </cell>
          <cell r="Q70">
            <v>0</v>
          </cell>
          <cell r="Z70">
            <v>0</v>
          </cell>
          <cell r="AC70">
            <v>0</v>
          </cell>
          <cell r="AF70">
            <v>0</v>
          </cell>
          <cell r="AL70">
            <v>0</v>
          </cell>
          <cell r="AM70">
            <v>0</v>
          </cell>
        </row>
        <row r="71">
          <cell r="H71">
            <v>5757163</v>
          </cell>
          <cell r="K71">
            <v>5757163</v>
          </cell>
          <cell r="P71">
            <v>0</v>
          </cell>
          <cell r="Q71">
            <v>0</v>
          </cell>
          <cell r="Z71">
            <v>0</v>
          </cell>
          <cell r="AC71">
            <v>0</v>
          </cell>
          <cell r="AF71">
            <v>4750715</v>
          </cell>
          <cell r="AL71">
            <v>0</v>
          </cell>
          <cell r="AM71">
            <v>0</v>
          </cell>
        </row>
        <row r="72">
          <cell r="Z72">
            <v>0</v>
          </cell>
          <cell r="AC72">
            <v>0</v>
          </cell>
          <cell r="AF72">
            <v>4809255</v>
          </cell>
          <cell r="AL72">
            <v>0</v>
          </cell>
          <cell r="AM72">
            <v>0</v>
          </cell>
        </row>
        <row r="73">
          <cell r="H73">
            <v>42042016</v>
          </cell>
          <cell r="K73">
            <v>75744872</v>
          </cell>
          <cell r="P73">
            <v>0</v>
          </cell>
          <cell r="Q73">
            <v>0</v>
          </cell>
          <cell r="Z73">
            <v>0</v>
          </cell>
          <cell r="AC73">
            <v>0</v>
          </cell>
          <cell r="AF73">
            <v>0</v>
          </cell>
          <cell r="AL73">
            <v>0</v>
          </cell>
          <cell r="AM73">
            <v>0</v>
          </cell>
        </row>
        <row r="74">
          <cell r="H74">
            <v>8243898</v>
          </cell>
          <cell r="K74">
            <v>8243898</v>
          </cell>
          <cell r="P74">
            <v>0</v>
          </cell>
          <cell r="Q74">
            <v>0</v>
          </cell>
          <cell r="Z74">
            <v>0</v>
          </cell>
          <cell r="AC74">
            <v>0</v>
          </cell>
          <cell r="AF74">
            <v>0</v>
          </cell>
          <cell r="AL74">
            <v>0</v>
          </cell>
          <cell r="AM74">
            <v>0</v>
          </cell>
        </row>
        <row r="75">
          <cell r="Z75">
            <v>308562</v>
          </cell>
          <cell r="AC75">
            <v>308562</v>
          </cell>
          <cell r="AF75">
            <v>377131</v>
          </cell>
          <cell r="AL75">
            <v>0</v>
          </cell>
          <cell r="AM75">
            <v>0</v>
          </cell>
        </row>
        <row r="76">
          <cell r="H76">
            <v>1148717</v>
          </cell>
          <cell r="K76">
            <v>1148717</v>
          </cell>
          <cell r="P76">
            <v>0</v>
          </cell>
          <cell r="Q76">
            <v>0</v>
          </cell>
          <cell r="Z76">
            <v>198294</v>
          </cell>
          <cell r="AC76">
            <v>198294</v>
          </cell>
          <cell r="AF76">
            <v>242359</v>
          </cell>
          <cell r="AL76">
            <v>0</v>
          </cell>
          <cell r="AM76">
            <v>0</v>
          </cell>
        </row>
        <row r="77">
          <cell r="H77">
            <v>0</v>
          </cell>
          <cell r="K77">
            <v>0</v>
          </cell>
          <cell r="P77">
            <v>0</v>
          </cell>
          <cell r="Q77">
            <v>0</v>
          </cell>
          <cell r="Z77">
            <v>0</v>
          </cell>
          <cell r="AC77">
            <v>0</v>
          </cell>
          <cell r="AF77">
            <v>4194864</v>
          </cell>
          <cell r="AL77">
            <v>0</v>
          </cell>
          <cell r="AM77">
            <v>0</v>
          </cell>
        </row>
        <row r="78">
          <cell r="Z78">
            <v>0</v>
          </cell>
          <cell r="AC78">
            <v>0</v>
          </cell>
          <cell r="AF78">
            <v>592177</v>
          </cell>
          <cell r="AL78">
            <v>0</v>
          </cell>
          <cell r="AM78">
            <v>0</v>
          </cell>
        </row>
        <row r="79">
          <cell r="H79">
            <v>21341855</v>
          </cell>
          <cell r="K79">
            <v>19827169</v>
          </cell>
          <cell r="P79">
            <v>0</v>
          </cell>
          <cell r="Q79">
            <v>0</v>
          </cell>
          <cell r="Z79">
            <v>0</v>
          </cell>
          <cell r="AC79">
            <v>0</v>
          </cell>
          <cell r="AF79">
            <v>0</v>
          </cell>
          <cell r="AL79">
            <v>0</v>
          </cell>
          <cell r="AM79">
            <v>0</v>
          </cell>
        </row>
        <row r="80">
          <cell r="H80">
            <v>0</v>
          </cell>
          <cell r="K80">
            <v>0</v>
          </cell>
          <cell r="P80">
            <v>0</v>
          </cell>
          <cell r="Q80">
            <v>0</v>
          </cell>
          <cell r="Z80">
            <v>0</v>
          </cell>
          <cell r="AC80">
            <v>0</v>
          </cell>
          <cell r="AF80">
            <v>0</v>
          </cell>
          <cell r="AL80">
            <v>0</v>
          </cell>
          <cell r="AM80">
            <v>0</v>
          </cell>
        </row>
        <row r="81">
          <cell r="Z81">
            <v>0</v>
          </cell>
          <cell r="AC81">
            <v>0</v>
          </cell>
          <cell r="AF81">
            <v>0</v>
          </cell>
          <cell r="AL81">
            <v>0</v>
          </cell>
          <cell r="AM81">
            <v>0</v>
          </cell>
        </row>
        <row r="82">
          <cell r="H82">
            <v>1000000</v>
          </cell>
          <cell r="K82">
            <v>1117280</v>
          </cell>
          <cell r="P82">
            <v>0</v>
          </cell>
          <cell r="Q82">
            <v>0</v>
          </cell>
        </row>
        <row r="83">
          <cell r="H83">
            <v>0</v>
          </cell>
          <cell r="K83">
            <v>0</v>
          </cell>
          <cell r="P83">
            <v>0</v>
          </cell>
          <cell r="Q83">
            <v>0</v>
          </cell>
        </row>
        <row r="84">
          <cell r="Z84">
            <v>0</v>
          </cell>
          <cell r="AC84">
            <v>1016497728</v>
          </cell>
          <cell r="AF84">
            <v>594766646</v>
          </cell>
          <cell r="AL84">
            <v>0</v>
          </cell>
          <cell r="AM84">
            <v>0</v>
          </cell>
        </row>
        <row r="85">
          <cell r="Z85">
            <v>0</v>
          </cell>
          <cell r="AC85">
            <v>0</v>
          </cell>
          <cell r="AF85">
            <v>0</v>
          </cell>
          <cell r="AL85">
            <v>0</v>
          </cell>
          <cell r="AM85">
            <v>0</v>
          </cell>
        </row>
        <row r="86">
          <cell r="H86">
            <v>1523518</v>
          </cell>
          <cell r="K86">
            <v>1523518</v>
          </cell>
          <cell r="P86">
            <v>0</v>
          </cell>
          <cell r="Q86">
            <v>0</v>
          </cell>
          <cell r="Z86">
            <v>30000000</v>
          </cell>
          <cell r="AC86">
            <v>10219611</v>
          </cell>
          <cell r="AF86">
            <v>2700000</v>
          </cell>
          <cell r="AL86">
            <v>0</v>
          </cell>
          <cell r="AM86">
            <v>0</v>
          </cell>
        </row>
        <row r="87">
          <cell r="H87">
            <v>0</v>
          </cell>
          <cell r="K87">
            <v>0</v>
          </cell>
          <cell r="P87">
            <v>0</v>
          </cell>
          <cell r="Q87">
            <v>0</v>
          </cell>
          <cell r="Z87">
            <v>0</v>
          </cell>
          <cell r="AC87">
            <v>0</v>
          </cell>
          <cell r="AF87">
            <v>0</v>
          </cell>
          <cell r="AL87">
            <v>0</v>
          </cell>
          <cell r="AM87">
            <v>0</v>
          </cell>
        </row>
        <row r="88">
          <cell r="H88">
            <v>0</v>
          </cell>
          <cell r="K88">
            <v>0</v>
          </cell>
          <cell r="P88">
            <v>0</v>
          </cell>
          <cell r="Q88">
            <v>0</v>
          </cell>
          <cell r="Z88">
            <v>0</v>
          </cell>
          <cell r="AC88">
            <v>0</v>
          </cell>
          <cell r="AF88">
            <v>0</v>
          </cell>
          <cell r="AL88">
            <v>0</v>
          </cell>
          <cell r="AM88">
            <v>0</v>
          </cell>
        </row>
        <row r="89">
          <cell r="H89">
            <v>0</v>
          </cell>
          <cell r="K89">
            <v>0</v>
          </cell>
          <cell r="P89">
            <v>0</v>
          </cell>
          <cell r="Q89">
            <v>0</v>
          </cell>
        </row>
        <row r="90">
          <cell r="H90">
            <v>0</v>
          </cell>
          <cell r="K90">
            <v>0</v>
          </cell>
          <cell r="P90">
            <v>0</v>
          </cell>
          <cell r="Q90">
            <v>0</v>
          </cell>
        </row>
        <row r="91">
          <cell r="H91">
            <v>0</v>
          </cell>
          <cell r="K91">
            <v>0</v>
          </cell>
          <cell r="P91">
            <v>0</v>
          </cell>
          <cell r="Q91">
            <v>0</v>
          </cell>
        </row>
        <row r="92">
          <cell r="H92">
            <v>0</v>
          </cell>
          <cell r="K92">
            <v>0</v>
          </cell>
          <cell r="P92">
            <v>0</v>
          </cell>
          <cell r="Q92">
            <v>0</v>
          </cell>
          <cell r="Z92">
            <v>5691071</v>
          </cell>
          <cell r="AC92">
            <v>5691071</v>
          </cell>
          <cell r="AF92">
            <v>6098941</v>
          </cell>
          <cell r="AL92">
            <v>0</v>
          </cell>
          <cell r="AM92">
            <v>0</v>
          </cell>
        </row>
        <row r="93">
          <cell r="Z93">
            <v>0</v>
          </cell>
          <cell r="AC93">
            <v>0</v>
          </cell>
          <cell r="AF93">
            <v>0</v>
          </cell>
          <cell r="AL93">
            <v>0</v>
          </cell>
          <cell r="AM93">
            <v>0</v>
          </cell>
        </row>
        <row r="94">
          <cell r="H94">
            <v>120179360</v>
          </cell>
          <cell r="K94">
            <v>120179360</v>
          </cell>
          <cell r="P94">
            <v>0</v>
          </cell>
          <cell r="Q94">
            <v>120179360</v>
          </cell>
          <cell r="Z94">
            <v>0</v>
          </cell>
          <cell r="AC94">
            <v>0</v>
          </cell>
          <cell r="AF94">
            <v>0</v>
          </cell>
          <cell r="AL94">
            <v>0</v>
          </cell>
          <cell r="AM94">
            <v>0</v>
          </cell>
        </row>
        <row r="95">
          <cell r="H95">
            <v>0</v>
          </cell>
          <cell r="K95">
            <v>0</v>
          </cell>
          <cell r="P95">
            <v>0</v>
          </cell>
          <cell r="Q95">
            <v>0</v>
          </cell>
          <cell r="Z95">
            <v>1455373</v>
          </cell>
          <cell r="AC95">
            <v>1455373</v>
          </cell>
          <cell r="AF95">
            <v>1628000</v>
          </cell>
          <cell r="AL95">
            <v>0</v>
          </cell>
          <cell r="AM95">
            <v>0</v>
          </cell>
        </row>
        <row r="96">
          <cell r="H96">
            <v>0</v>
          </cell>
          <cell r="K96">
            <v>0</v>
          </cell>
          <cell r="P96">
            <v>0</v>
          </cell>
          <cell r="Q96">
            <v>0</v>
          </cell>
        </row>
        <row r="97">
          <cell r="H97">
            <v>0</v>
          </cell>
          <cell r="K97">
            <v>0</v>
          </cell>
          <cell r="P97">
            <v>0</v>
          </cell>
          <cell r="Q97">
            <v>0</v>
          </cell>
          <cell r="Z97">
            <v>0</v>
          </cell>
          <cell r="AC97">
            <v>0</v>
          </cell>
          <cell r="AF97">
            <v>0</v>
          </cell>
          <cell r="AL97">
            <v>0</v>
          </cell>
          <cell r="AM97">
            <v>0</v>
          </cell>
        </row>
        <row r="98">
          <cell r="Z98">
            <v>8275923</v>
          </cell>
          <cell r="AC98">
            <v>8275923</v>
          </cell>
          <cell r="AF98">
            <v>8771285</v>
          </cell>
          <cell r="AL98">
            <v>0</v>
          </cell>
          <cell r="AM98">
            <v>0</v>
          </cell>
        </row>
        <row r="99">
          <cell r="Z99">
            <v>0</v>
          </cell>
          <cell r="AC99">
            <v>0</v>
          </cell>
          <cell r="AF99">
            <v>0</v>
          </cell>
          <cell r="AL99">
            <v>0</v>
          </cell>
          <cell r="AM99">
            <v>0</v>
          </cell>
        </row>
        <row r="100">
          <cell r="H100">
            <v>120179360</v>
          </cell>
          <cell r="K100">
            <v>120179360</v>
          </cell>
          <cell r="P100">
            <v>0</v>
          </cell>
          <cell r="Q100">
            <v>120179360</v>
          </cell>
          <cell r="Z100">
            <v>0</v>
          </cell>
          <cell r="AC100">
            <v>0</v>
          </cell>
          <cell r="AF100">
            <v>0</v>
          </cell>
          <cell r="AL100">
            <v>0</v>
          </cell>
          <cell r="AM100">
            <v>0</v>
          </cell>
        </row>
        <row r="101">
          <cell r="H101">
            <v>0</v>
          </cell>
          <cell r="K101">
            <v>0</v>
          </cell>
          <cell r="P101">
            <v>0</v>
          </cell>
          <cell r="Q101">
            <v>0</v>
          </cell>
          <cell r="Z101">
            <v>2563844</v>
          </cell>
          <cell r="AC101">
            <v>2563844</v>
          </cell>
          <cell r="AF101">
            <v>2890343</v>
          </cell>
          <cell r="AL101">
            <v>0</v>
          </cell>
          <cell r="AM101">
            <v>0</v>
          </cell>
        </row>
        <row r="102">
          <cell r="H102">
            <v>0</v>
          </cell>
          <cell r="K102">
            <v>0</v>
          </cell>
          <cell r="P102">
            <v>0</v>
          </cell>
          <cell r="Q102">
            <v>0</v>
          </cell>
          <cell r="Z102">
            <v>0</v>
          </cell>
          <cell r="AC102">
            <v>0</v>
          </cell>
          <cell r="AF102">
            <v>0</v>
          </cell>
          <cell r="AL102">
            <v>0</v>
          </cell>
          <cell r="AM102">
            <v>0</v>
          </cell>
        </row>
        <row r="104">
          <cell r="H104">
            <v>3773789</v>
          </cell>
          <cell r="K104">
            <v>3773789</v>
          </cell>
          <cell r="P104">
            <v>0</v>
          </cell>
          <cell r="Q104">
            <v>0</v>
          </cell>
        </row>
        <row r="105">
          <cell r="H105">
            <v>0</v>
          </cell>
          <cell r="K105">
            <v>0</v>
          </cell>
          <cell r="P105">
            <v>0</v>
          </cell>
          <cell r="Q105">
            <v>0</v>
          </cell>
        </row>
        <row r="106">
          <cell r="H106">
            <v>0</v>
          </cell>
          <cell r="K106">
            <v>0</v>
          </cell>
          <cell r="P106">
            <v>0</v>
          </cell>
          <cell r="Q106">
            <v>0</v>
          </cell>
          <cell r="Z106">
            <v>1283222</v>
          </cell>
          <cell r="AC106">
            <v>1283222</v>
          </cell>
          <cell r="AF106">
            <v>1446622</v>
          </cell>
          <cell r="AL106">
            <v>0</v>
          </cell>
          <cell r="AM106">
            <v>0</v>
          </cell>
        </row>
        <row r="107">
          <cell r="Z107">
            <v>1924033</v>
          </cell>
          <cell r="AC107">
            <v>1924033</v>
          </cell>
          <cell r="AF107">
            <v>2169332</v>
          </cell>
          <cell r="AL107">
            <v>0</v>
          </cell>
          <cell r="AM107">
            <v>0</v>
          </cell>
        </row>
        <row r="108">
          <cell r="Z108">
            <v>0</v>
          </cell>
          <cell r="AC108">
            <v>0</v>
          </cell>
          <cell r="AF108">
            <v>0</v>
          </cell>
          <cell r="AL108">
            <v>0</v>
          </cell>
          <cell r="AM108">
            <v>0</v>
          </cell>
        </row>
        <row r="109">
          <cell r="H109">
            <v>3773789</v>
          </cell>
          <cell r="K109">
            <v>3773789</v>
          </cell>
          <cell r="P109">
            <v>0</v>
          </cell>
          <cell r="Q109">
            <v>0</v>
          </cell>
        </row>
        <row r="110">
          <cell r="H110">
            <v>0</v>
          </cell>
          <cell r="K110">
            <v>0</v>
          </cell>
          <cell r="P110">
            <v>0</v>
          </cell>
          <cell r="Q110">
            <v>0</v>
          </cell>
        </row>
        <row r="111">
          <cell r="H111">
            <v>0</v>
          </cell>
          <cell r="K111">
            <v>0</v>
          </cell>
          <cell r="P111">
            <v>0</v>
          </cell>
          <cell r="Q111">
            <v>0</v>
          </cell>
        </row>
        <row r="113">
          <cell r="H113">
            <v>49945041</v>
          </cell>
          <cell r="K113">
            <v>49945041</v>
          </cell>
          <cell r="P113">
            <v>0</v>
          </cell>
          <cell r="Q113">
            <v>0</v>
          </cell>
        </row>
        <row r="115">
          <cell r="H115">
            <v>0</v>
          </cell>
          <cell r="K115">
            <v>0</v>
          </cell>
          <cell r="P115">
            <v>0</v>
          </cell>
          <cell r="Q115">
            <v>0</v>
          </cell>
          <cell r="Z115">
            <v>0</v>
          </cell>
          <cell r="AC115">
            <v>0</v>
          </cell>
          <cell r="AF115">
            <v>0</v>
          </cell>
          <cell r="AL115">
            <v>0</v>
          </cell>
          <cell r="AM115">
            <v>0</v>
          </cell>
        </row>
        <row r="116">
          <cell r="H116">
            <v>0</v>
          </cell>
          <cell r="K116">
            <v>0</v>
          </cell>
          <cell r="P116">
            <v>0</v>
          </cell>
          <cell r="Q116">
            <v>0</v>
          </cell>
          <cell r="Z116">
            <v>5197405</v>
          </cell>
          <cell r="AC116">
            <v>5197405</v>
          </cell>
          <cell r="AF116">
            <v>22229788</v>
          </cell>
          <cell r="AL116">
            <v>0</v>
          </cell>
          <cell r="AM116">
            <v>0</v>
          </cell>
        </row>
        <row r="117">
          <cell r="H117">
            <v>0</v>
          </cell>
          <cell r="K117">
            <v>0</v>
          </cell>
          <cell r="P117">
            <v>0</v>
          </cell>
          <cell r="Q117">
            <v>0</v>
          </cell>
          <cell r="Z117">
            <v>0</v>
          </cell>
          <cell r="AC117">
            <v>0</v>
          </cell>
          <cell r="AF117">
            <v>0</v>
          </cell>
          <cell r="AL117">
            <v>0</v>
          </cell>
          <cell r="AM117">
            <v>0</v>
          </cell>
        </row>
        <row r="118">
          <cell r="Z118">
            <v>1919717</v>
          </cell>
          <cell r="AC118">
            <v>1919717</v>
          </cell>
          <cell r="AF118">
            <v>4917654</v>
          </cell>
          <cell r="AL118">
            <v>0</v>
          </cell>
          <cell r="AM118">
            <v>0</v>
          </cell>
        </row>
        <row r="119">
          <cell r="Z119">
            <v>0</v>
          </cell>
          <cell r="AC119">
            <v>0</v>
          </cell>
          <cell r="AF119">
            <v>0</v>
          </cell>
          <cell r="AL119">
            <v>0</v>
          </cell>
          <cell r="AM119">
            <v>0</v>
          </cell>
        </row>
        <row r="120">
          <cell r="Z120">
            <v>0</v>
          </cell>
          <cell r="AC120">
            <v>0</v>
          </cell>
          <cell r="AF120">
            <v>0</v>
          </cell>
          <cell r="AL120">
            <v>0</v>
          </cell>
          <cell r="AM120">
            <v>0</v>
          </cell>
        </row>
        <row r="121">
          <cell r="Z121">
            <v>0</v>
          </cell>
          <cell r="AC121">
            <v>0</v>
          </cell>
          <cell r="AF121">
            <v>0</v>
          </cell>
          <cell r="AL121">
            <v>0</v>
          </cell>
          <cell r="AM121">
            <v>0</v>
          </cell>
        </row>
        <row r="124">
          <cell r="Z124">
            <v>0</v>
          </cell>
          <cell r="AC124">
            <v>0</v>
          </cell>
          <cell r="AF124">
            <v>0</v>
          </cell>
          <cell r="AL124">
            <v>0</v>
          </cell>
          <cell r="AM124">
            <v>0</v>
          </cell>
        </row>
        <row r="125">
          <cell r="Z125">
            <v>155920</v>
          </cell>
          <cell r="AC125">
            <v>155920</v>
          </cell>
          <cell r="AF125">
            <v>155920</v>
          </cell>
          <cell r="AL125">
            <v>0</v>
          </cell>
          <cell r="AM125">
            <v>0</v>
          </cell>
        </row>
        <row r="126">
          <cell r="Z126">
            <v>18629421</v>
          </cell>
          <cell r="AC126">
            <v>18629421</v>
          </cell>
          <cell r="AF126">
            <v>18629421</v>
          </cell>
          <cell r="AL126">
            <v>0</v>
          </cell>
          <cell r="AM126">
            <v>0</v>
          </cell>
        </row>
        <row r="127">
          <cell r="Z127">
            <v>4086550</v>
          </cell>
          <cell r="AC127">
            <v>20066550</v>
          </cell>
          <cell r="AF127">
            <v>37969872</v>
          </cell>
          <cell r="AL127">
            <v>0</v>
          </cell>
          <cell r="AM127">
            <v>0</v>
          </cell>
        </row>
        <row r="128">
          <cell r="Z128">
            <v>0</v>
          </cell>
          <cell r="AC128">
            <v>0</v>
          </cell>
          <cell r="AF128">
            <v>0</v>
          </cell>
          <cell r="AL128">
            <v>0</v>
          </cell>
          <cell r="AM128">
            <v>0</v>
          </cell>
        </row>
        <row r="129">
          <cell r="Z129">
            <v>0</v>
          </cell>
          <cell r="AC129">
            <v>0</v>
          </cell>
          <cell r="AF129">
            <v>0</v>
          </cell>
          <cell r="AL129">
            <v>0</v>
          </cell>
          <cell r="AM129">
            <v>0</v>
          </cell>
        </row>
        <row r="130">
          <cell r="Z130">
            <v>320000</v>
          </cell>
          <cell r="AC130">
            <v>50431415</v>
          </cell>
          <cell r="AF130">
            <v>47943047</v>
          </cell>
          <cell r="AL130">
            <v>0</v>
          </cell>
          <cell r="AM130">
            <v>0</v>
          </cell>
        </row>
        <row r="131">
          <cell r="Z131">
            <v>0</v>
          </cell>
          <cell r="AC131">
            <v>0</v>
          </cell>
          <cell r="AF131">
            <v>0</v>
          </cell>
          <cell r="AL131">
            <v>0</v>
          </cell>
          <cell r="AM131">
            <v>0</v>
          </cell>
        </row>
        <row r="132">
          <cell r="Z132">
            <v>0</v>
          </cell>
          <cell r="AC132">
            <v>0</v>
          </cell>
          <cell r="AF132">
            <v>0</v>
          </cell>
          <cell r="AL132">
            <v>0</v>
          </cell>
          <cell r="AM132">
            <v>0</v>
          </cell>
        </row>
        <row r="133">
          <cell r="Z133">
            <v>0</v>
          </cell>
          <cell r="AC133">
            <v>0</v>
          </cell>
          <cell r="AF133">
            <v>0</v>
          </cell>
          <cell r="AL133">
            <v>0</v>
          </cell>
          <cell r="AM133">
            <v>0</v>
          </cell>
        </row>
        <row r="134">
          <cell r="Z134">
            <v>0</v>
          </cell>
          <cell r="AC134">
            <v>0</v>
          </cell>
          <cell r="AF134">
            <v>0</v>
          </cell>
          <cell r="AL134">
            <v>0</v>
          </cell>
          <cell r="AM134">
            <v>0</v>
          </cell>
        </row>
        <row r="135">
          <cell r="Z135">
            <v>0</v>
          </cell>
          <cell r="AC135">
            <v>0</v>
          </cell>
          <cell r="AF135">
            <v>0</v>
          </cell>
          <cell r="AL135">
            <v>0</v>
          </cell>
          <cell r="AM135">
            <v>0</v>
          </cell>
        </row>
        <row r="136">
          <cell r="Z136">
            <v>0</v>
          </cell>
          <cell r="AC136">
            <v>0</v>
          </cell>
          <cell r="AF136">
            <v>0</v>
          </cell>
          <cell r="AL136">
            <v>0</v>
          </cell>
          <cell r="AM136">
            <v>0</v>
          </cell>
        </row>
        <row r="137">
          <cell r="Z137">
            <v>0</v>
          </cell>
          <cell r="AC137">
            <v>0</v>
          </cell>
          <cell r="AF137">
            <v>0</v>
          </cell>
          <cell r="AL137">
            <v>0</v>
          </cell>
          <cell r="AM137">
            <v>0</v>
          </cell>
        </row>
        <row r="138">
          <cell r="Z138">
            <v>0</v>
          </cell>
          <cell r="AC138">
            <v>0</v>
          </cell>
          <cell r="AF138">
            <v>0</v>
          </cell>
          <cell r="AL138">
            <v>0</v>
          </cell>
          <cell r="AM138">
            <v>0</v>
          </cell>
        </row>
        <row r="139">
          <cell r="Z139">
            <v>0</v>
          </cell>
          <cell r="AC139">
            <v>0</v>
          </cell>
          <cell r="AF139">
            <v>0</v>
          </cell>
          <cell r="AL139">
            <v>0</v>
          </cell>
          <cell r="AM139">
            <v>0</v>
          </cell>
        </row>
        <row r="142">
          <cell r="Z142">
            <v>0</v>
          </cell>
          <cell r="AC142">
            <v>0</v>
          </cell>
          <cell r="AF142">
            <v>0</v>
          </cell>
          <cell r="AL142">
            <v>0</v>
          </cell>
          <cell r="AM142">
            <v>0</v>
          </cell>
        </row>
        <row r="143">
          <cell r="Z143">
            <v>0</v>
          </cell>
          <cell r="AC143">
            <v>0</v>
          </cell>
          <cell r="AF143">
            <v>0</v>
          </cell>
          <cell r="AL143">
            <v>0</v>
          </cell>
          <cell r="AM143">
            <v>0</v>
          </cell>
        </row>
        <row r="148">
          <cell r="Z148">
            <v>73577576</v>
          </cell>
          <cell r="AC148">
            <v>73577576</v>
          </cell>
          <cell r="AF148">
            <v>66053365</v>
          </cell>
          <cell r="AL148">
            <v>0</v>
          </cell>
          <cell r="AM148">
            <v>0</v>
          </cell>
        </row>
        <row r="150">
          <cell r="Z150">
            <v>0</v>
          </cell>
          <cell r="AC150">
            <v>0</v>
          </cell>
          <cell r="AF150">
            <v>0</v>
          </cell>
          <cell r="AL150">
            <v>0</v>
          </cell>
          <cell r="AM150">
            <v>0</v>
          </cell>
        </row>
        <row r="151">
          <cell r="Z151">
            <v>54465812</v>
          </cell>
          <cell r="AC151">
            <v>54465812</v>
          </cell>
          <cell r="AF151">
            <v>61621193</v>
          </cell>
          <cell r="AL151">
            <v>0</v>
          </cell>
          <cell r="AM151">
            <v>0</v>
          </cell>
        </row>
        <row r="152">
          <cell r="Z152">
            <v>3086621</v>
          </cell>
          <cell r="AC152">
            <v>3086621</v>
          </cell>
          <cell r="AF152">
            <v>8848873</v>
          </cell>
          <cell r="AL152">
            <v>0</v>
          </cell>
          <cell r="AM152">
            <v>0</v>
          </cell>
        </row>
        <row r="153">
          <cell r="Z153">
            <v>0</v>
          </cell>
          <cell r="AC153">
            <v>0</v>
          </cell>
          <cell r="AF153">
            <v>0</v>
          </cell>
          <cell r="AL153">
            <v>0</v>
          </cell>
          <cell r="AM153">
            <v>0</v>
          </cell>
        </row>
        <row r="156">
          <cell r="Z156">
            <v>26166464</v>
          </cell>
          <cell r="AC156">
            <v>55553959</v>
          </cell>
          <cell r="AF156">
            <v>40358638</v>
          </cell>
          <cell r="AL156">
            <v>0</v>
          </cell>
          <cell r="AM156">
            <v>0</v>
          </cell>
        </row>
        <row r="157">
          <cell r="AL157">
            <v>0</v>
          </cell>
          <cell r="AM157">
            <v>0</v>
          </cell>
        </row>
        <row r="158">
          <cell r="Z158">
            <v>2351292</v>
          </cell>
          <cell r="AC158">
            <v>2351292</v>
          </cell>
          <cell r="AF158">
            <v>19293798</v>
          </cell>
          <cell r="AL158">
            <v>0</v>
          </cell>
          <cell r="AM158">
            <v>0</v>
          </cell>
        </row>
        <row r="159">
          <cell r="Z159">
            <v>0</v>
          </cell>
          <cell r="AC159">
            <v>0</v>
          </cell>
          <cell r="AF159">
            <v>0</v>
          </cell>
          <cell r="AL159">
            <v>0</v>
          </cell>
          <cell r="AM159">
            <v>0</v>
          </cell>
        </row>
        <row r="160">
          <cell r="Z160">
            <v>0</v>
          </cell>
          <cell r="AC160">
            <v>0</v>
          </cell>
          <cell r="AF160">
            <v>0</v>
          </cell>
          <cell r="AL160">
            <v>0</v>
          </cell>
          <cell r="AM160">
            <v>0</v>
          </cell>
        </row>
        <row r="161">
          <cell r="Z161">
            <v>0</v>
          </cell>
          <cell r="AC161">
            <v>0</v>
          </cell>
          <cell r="AF161">
            <v>0</v>
          </cell>
          <cell r="AL161">
            <v>0</v>
          </cell>
          <cell r="AM161">
            <v>0</v>
          </cell>
        </row>
        <row r="162">
          <cell r="Z162">
            <v>0</v>
          </cell>
          <cell r="AC162">
            <v>0</v>
          </cell>
          <cell r="AF162">
            <v>0</v>
          </cell>
          <cell r="AL162">
            <v>0</v>
          </cell>
          <cell r="AM162">
            <v>0</v>
          </cell>
        </row>
        <row r="163">
          <cell r="Z163">
            <v>0</v>
          </cell>
          <cell r="AC163">
            <v>5212020</v>
          </cell>
          <cell r="AF163">
            <v>8917763</v>
          </cell>
          <cell r="AL163">
            <v>0</v>
          </cell>
          <cell r="AM163">
            <v>0</v>
          </cell>
        </row>
        <row r="164">
          <cell r="Z164">
            <v>8068846</v>
          </cell>
          <cell r="AC164">
            <v>8068846</v>
          </cell>
          <cell r="AF164">
            <v>0</v>
          </cell>
          <cell r="AL164">
            <v>0</v>
          </cell>
          <cell r="AM164">
            <v>0</v>
          </cell>
        </row>
        <row r="165">
          <cell r="Z165">
            <v>0</v>
          </cell>
          <cell r="AC165">
            <v>0</v>
          </cell>
          <cell r="AF165">
            <v>0</v>
          </cell>
          <cell r="AL165">
            <v>0</v>
          </cell>
          <cell r="AM165">
            <v>0</v>
          </cell>
        </row>
        <row r="166">
          <cell r="Z166">
            <v>16803784</v>
          </cell>
          <cell r="AC166">
            <v>20979945</v>
          </cell>
          <cell r="AF166">
            <v>2237946</v>
          </cell>
          <cell r="AL166">
            <v>0</v>
          </cell>
          <cell r="AM166">
            <v>0</v>
          </cell>
        </row>
        <row r="167">
          <cell r="Z167">
            <v>0</v>
          </cell>
          <cell r="AC167">
            <v>0</v>
          </cell>
          <cell r="AF167">
            <v>0</v>
          </cell>
          <cell r="AL167">
            <v>0</v>
          </cell>
          <cell r="AM167">
            <v>0</v>
          </cell>
        </row>
        <row r="168">
          <cell r="Z168">
            <v>0</v>
          </cell>
          <cell r="AC168">
            <v>0</v>
          </cell>
          <cell r="AF168">
            <v>3425687</v>
          </cell>
          <cell r="AL168">
            <v>0</v>
          </cell>
          <cell r="AM168">
            <v>0</v>
          </cell>
        </row>
        <row r="173">
          <cell r="Z173">
            <v>0</v>
          </cell>
          <cell r="AC173">
            <v>0</v>
          </cell>
          <cell r="AF173">
            <v>4099482</v>
          </cell>
          <cell r="AL173">
            <v>0</v>
          </cell>
          <cell r="AM173">
            <v>0</v>
          </cell>
        </row>
        <row r="174">
          <cell r="Z174">
            <v>0</v>
          </cell>
          <cell r="AC174">
            <v>0</v>
          </cell>
          <cell r="AF174">
            <v>0</v>
          </cell>
          <cell r="AL174">
            <v>0</v>
          </cell>
          <cell r="AM174">
            <v>0</v>
          </cell>
        </row>
        <row r="177">
          <cell r="Z177">
            <v>8561741</v>
          </cell>
          <cell r="AC177">
            <v>8561741</v>
          </cell>
          <cell r="AF177">
            <v>8561741</v>
          </cell>
          <cell r="AL177">
            <v>0</v>
          </cell>
          <cell r="AM177">
            <v>0</v>
          </cell>
        </row>
        <row r="178">
          <cell r="Z178">
            <v>0</v>
          </cell>
          <cell r="AC178">
            <v>0</v>
          </cell>
          <cell r="AF178">
            <v>0</v>
          </cell>
          <cell r="AL178">
            <v>0</v>
          </cell>
          <cell r="AM178">
            <v>0</v>
          </cell>
        </row>
        <row r="179">
          <cell r="Z179">
            <v>0</v>
          </cell>
          <cell r="AC179">
            <v>0</v>
          </cell>
          <cell r="AF179">
            <v>0</v>
          </cell>
          <cell r="AL179">
            <v>0</v>
          </cell>
          <cell r="AM179">
            <v>0</v>
          </cell>
        </row>
        <row r="180">
          <cell r="Z180">
            <v>0</v>
          </cell>
          <cell r="AC180">
            <v>0</v>
          </cell>
          <cell r="AF180">
            <v>0</v>
          </cell>
          <cell r="AL180">
            <v>0</v>
          </cell>
          <cell r="AM180">
            <v>0</v>
          </cell>
        </row>
        <row r="181">
          <cell r="Z181">
            <v>0</v>
          </cell>
          <cell r="AC181">
            <v>0</v>
          </cell>
          <cell r="AF181">
            <v>0</v>
          </cell>
          <cell r="AL181">
            <v>0</v>
          </cell>
          <cell r="AM181">
            <v>0</v>
          </cell>
        </row>
        <row r="182">
          <cell r="Z182">
            <v>0</v>
          </cell>
          <cell r="AC182">
            <v>0</v>
          </cell>
          <cell r="AF182">
            <v>0</v>
          </cell>
          <cell r="AL182">
            <v>0</v>
          </cell>
          <cell r="AM182">
            <v>0</v>
          </cell>
        </row>
        <row r="183">
          <cell r="Z183">
            <v>0</v>
          </cell>
          <cell r="AC183">
            <v>0</v>
          </cell>
          <cell r="AF183">
            <v>0</v>
          </cell>
          <cell r="AL183">
            <v>0</v>
          </cell>
          <cell r="AM183">
            <v>0</v>
          </cell>
        </row>
        <row r="186">
          <cell r="Z186">
            <v>0</v>
          </cell>
          <cell r="AC186">
            <v>0</v>
          </cell>
          <cell r="AF186">
            <v>0</v>
          </cell>
          <cell r="AL186">
            <v>0</v>
          </cell>
          <cell r="AM186">
            <v>0</v>
          </cell>
        </row>
        <row r="187">
          <cell r="AL187">
            <v>0</v>
          </cell>
          <cell r="AM187">
            <v>0</v>
          </cell>
        </row>
        <row r="188">
          <cell r="Z188">
            <v>0</v>
          </cell>
          <cell r="AC188">
            <v>0</v>
          </cell>
          <cell r="AF188">
            <v>0</v>
          </cell>
          <cell r="AL188">
            <v>0</v>
          </cell>
          <cell r="AM188">
            <v>0</v>
          </cell>
        </row>
        <row r="189">
          <cell r="Z189">
            <v>0</v>
          </cell>
          <cell r="AC189">
            <v>0</v>
          </cell>
          <cell r="AF189">
            <v>0</v>
          </cell>
          <cell r="AL189">
            <v>0</v>
          </cell>
          <cell r="AM189">
            <v>0</v>
          </cell>
        </row>
        <row r="190">
          <cell r="Z190">
            <v>0</v>
          </cell>
          <cell r="AC190">
            <v>0</v>
          </cell>
          <cell r="AF190">
            <v>0</v>
          </cell>
          <cell r="AL190">
            <v>0</v>
          </cell>
          <cell r="AM190">
            <v>0</v>
          </cell>
        </row>
        <row r="191">
          <cell r="Z191">
            <v>0</v>
          </cell>
          <cell r="AC191">
            <v>0</v>
          </cell>
          <cell r="AF191">
            <v>0</v>
          </cell>
          <cell r="AL191">
            <v>0</v>
          </cell>
          <cell r="AM191">
            <v>0</v>
          </cell>
        </row>
        <row r="198">
          <cell r="Z198">
            <v>313710440</v>
          </cell>
          <cell r="AC198">
            <v>335284352</v>
          </cell>
          <cell r="AF198">
            <v>216514913</v>
          </cell>
          <cell r="AL198">
            <v>0</v>
          </cell>
          <cell r="AM198">
            <v>0</v>
          </cell>
        </row>
        <row r="199">
          <cell r="Z199">
            <v>396118321</v>
          </cell>
          <cell r="AC199">
            <v>396112321</v>
          </cell>
          <cell r="AF199">
            <v>505817926</v>
          </cell>
          <cell r="AL199">
            <v>0</v>
          </cell>
          <cell r="AM199">
            <v>20179360</v>
          </cell>
        </row>
        <row r="200">
          <cell r="Z200">
            <v>115683688</v>
          </cell>
          <cell r="AC200">
            <v>115683688</v>
          </cell>
          <cell r="AF200">
            <v>30746911</v>
          </cell>
          <cell r="AL200">
            <v>0</v>
          </cell>
          <cell r="AM200">
            <v>100000000</v>
          </cell>
        </row>
        <row r="201">
          <cell r="Z201">
            <v>2802117</v>
          </cell>
          <cell r="AC201">
            <v>2802117</v>
          </cell>
          <cell r="AF201">
            <v>2647020</v>
          </cell>
          <cell r="AL201">
            <v>0</v>
          </cell>
          <cell r="AM201">
            <v>0</v>
          </cell>
        </row>
        <row r="202">
          <cell r="Z202">
            <v>0</v>
          </cell>
          <cell r="AC202">
            <v>0</v>
          </cell>
          <cell r="AF202">
            <v>0</v>
          </cell>
          <cell r="AL202">
            <v>0</v>
          </cell>
          <cell r="AM202">
            <v>0</v>
          </cell>
        </row>
        <row r="203">
          <cell r="Z203">
            <v>0</v>
          </cell>
          <cell r="AC203">
            <v>0</v>
          </cell>
          <cell r="AF203">
            <v>0</v>
          </cell>
          <cell r="AL203">
            <v>0</v>
          </cell>
          <cell r="AM203">
            <v>0</v>
          </cell>
        </row>
        <row r="204">
          <cell r="Z204">
            <v>0</v>
          </cell>
          <cell r="AC204">
            <v>0</v>
          </cell>
          <cell r="AF204">
            <v>0</v>
          </cell>
          <cell r="AL204">
            <v>0</v>
          </cell>
          <cell r="AM204">
            <v>0</v>
          </cell>
        </row>
        <row r="206">
          <cell r="Z206">
            <v>2377600</v>
          </cell>
          <cell r="AC206">
            <v>68153200</v>
          </cell>
          <cell r="AF206">
            <v>55485838</v>
          </cell>
          <cell r="AL206">
            <v>0</v>
          </cell>
          <cell r="AM206">
            <v>0</v>
          </cell>
        </row>
        <row r="207">
          <cell r="Z207">
            <v>0</v>
          </cell>
          <cell r="AC207">
            <v>0</v>
          </cell>
          <cell r="AF207">
            <v>108953534</v>
          </cell>
          <cell r="AL207">
            <v>0</v>
          </cell>
          <cell r="AM207">
            <v>0</v>
          </cell>
        </row>
        <row r="212">
          <cell r="Z212">
            <v>0</v>
          </cell>
          <cell r="AC212">
            <v>0</v>
          </cell>
          <cell r="AF212">
            <v>0</v>
          </cell>
          <cell r="AL212">
            <v>0</v>
          </cell>
          <cell r="AM212">
            <v>0</v>
          </cell>
        </row>
        <row r="213">
          <cell r="Z213">
            <v>0</v>
          </cell>
          <cell r="AC213">
            <v>0</v>
          </cell>
          <cell r="AF213">
            <v>0</v>
          </cell>
          <cell r="AL213">
            <v>0</v>
          </cell>
          <cell r="AM213">
            <v>0</v>
          </cell>
        </row>
        <row r="214">
          <cell r="Z214">
            <v>0</v>
          </cell>
          <cell r="AC214">
            <v>0</v>
          </cell>
          <cell r="AF214">
            <v>0</v>
          </cell>
          <cell r="AL214">
            <v>0</v>
          </cell>
          <cell r="AM214">
            <v>0</v>
          </cell>
        </row>
        <row r="215">
          <cell r="Z215">
            <v>0</v>
          </cell>
          <cell r="AC215">
            <v>0</v>
          </cell>
          <cell r="AF215">
            <v>0</v>
          </cell>
          <cell r="AL215">
            <v>0</v>
          </cell>
          <cell r="AM215">
            <v>0</v>
          </cell>
        </row>
        <row r="216">
          <cell r="Z216">
            <v>0</v>
          </cell>
          <cell r="AC216">
            <v>0</v>
          </cell>
          <cell r="AF216">
            <v>0</v>
          </cell>
          <cell r="AL216">
            <v>0</v>
          </cell>
          <cell r="AM216">
            <v>0</v>
          </cell>
        </row>
        <row r="217">
          <cell r="Z217">
            <v>0</v>
          </cell>
          <cell r="AC217">
            <v>0</v>
          </cell>
          <cell r="AF217">
            <v>0</v>
          </cell>
          <cell r="AL217">
            <v>0</v>
          </cell>
          <cell r="AM217">
            <v>0</v>
          </cell>
        </row>
        <row r="218">
          <cell r="Z218">
            <v>0</v>
          </cell>
          <cell r="AC218">
            <v>0</v>
          </cell>
          <cell r="AF218">
            <v>0</v>
          </cell>
          <cell r="AL218">
            <v>0</v>
          </cell>
          <cell r="AM218">
            <v>0</v>
          </cell>
        </row>
        <row r="223">
          <cell r="Z223">
            <v>0</v>
          </cell>
          <cell r="AC223">
            <v>0</v>
          </cell>
          <cell r="AF223">
            <v>0</v>
          </cell>
          <cell r="AL223">
            <v>0</v>
          </cell>
          <cell r="AM223">
            <v>0</v>
          </cell>
        </row>
        <row r="224">
          <cell r="Z224">
            <v>0</v>
          </cell>
          <cell r="AC224">
            <v>0</v>
          </cell>
          <cell r="AF224">
            <v>0</v>
          </cell>
          <cell r="AL224">
            <v>0</v>
          </cell>
          <cell r="AM224">
            <v>0</v>
          </cell>
        </row>
        <row r="225">
          <cell r="Z225">
            <v>0</v>
          </cell>
          <cell r="AC225">
            <v>0</v>
          </cell>
          <cell r="AF225">
            <v>0</v>
          </cell>
          <cell r="AL225">
            <v>0</v>
          </cell>
          <cell r="AM225">
            <v>0</v>
          </cell>
        </row>
        <row r="228">
          <cell r="Z228">
            <v>0</v>
          </cell>
          <cell r="AC228">
            <v>0</v>
          </cell>
          <cell r="AF228">
            <v>0</v>
          </cell>
          <cell r="AL228">
            <v>0</v>
          </cell>
          <cell r="AM228">
            <v>0</v>
          </cell>
        </row>
        <row r="229">
          <cell r="Z229">
            <v>0</v>
          </cell>
          <cell r="AC229">
            <v>0</v>
          </cell>
          <cell r="AF229">
            <v>0</v>
          </cell>
          <cell r="AL229">
            <v>0</v>
          </cell>
          <cell r="AM229">
            <v>0</v>
          </cell>
        </row>
        <row r="230">
          <cell r="Z230">
            <v>0</v>
          </cell>
          <cell r="AC230">
            <v>0</v>
          </cell>
          <cell r="AF230">
            <v>0</v>
          </cell>
          <cell r="AL230">
            <v>0</v>
          </cell>
          <cell r="AM230">
            <v>0</v>
          </cell>
        </row>
        <row r="236">
          <cell r="Z236">
            <v>505480500</v>
          </cell>
          <cell r="AC236">
            <v>99722000</v>
          </cell>
          <cell r="AF236">
            <v>45339000</v>
          </cell>
          <cell r="AL236">
            <v>0</v>
          </cell>
          <cell r="AM236">
            <v>0</v>
          </cell>
        </row>
        <row r="237">
          <cell r="Z237">
            <v>0</v>
          </cell>
          <cell r="AC237">
            <v>0</v>
          </cell>
          <cell r="AF237">
            <v>0</v>
          </cell>
          <cell r="AL237">
            <v>0</v>
          </cell>
          <cell r="AM237">
            <v>0</v>
          </cell>
        </row>
        <row r="238">
          <cell r="Z238">
            <v>0</v>
          </cell>
          <cell r="AC238">
            <v>0</v>
          </cell>
          <cell r="AF238">
            <v>0</v>
          </cell>
          <cell r="AL238">
            <v>0</v>
          </cell>
          <cell r="AM238">
            <v>0</v>
          </cell>
        </row>
        <row r="239">
          <cell r="Z239">
            <v>0</v>
          </cell>
          <cell r="AC239">
            <v>0</v>
          </cell>
          <cell r="AF239">
            <v>0</v>
          </cell>
          <cell r="AL239">
            <v>0</v>
          </cell>
          <cell r="AM239">
            <v>0</v>
          </cell>
        </row>
        <row r="240">
          <cell r="Z240">
            <v>0</v>
          </cell>
          <cell r="AC240">
            <v>0</v>
          </cell>
          <cell r="AF240">
            <v>0</v>
          </cell>
          <cell r="AL240">
            <v>0</v>
          </cell>
          <cell r="AM240">
            <v>0</v>
          </cell>
        </row>
        <row r="241">
          <cell r="Z241">
            <v>0</v>
          </cell>
          <cell r="AC241">
            <v>0</v>
          </cell>
          <cell r="AF241">
            <v>0</v>
          </cell>
          <cell r="AL241">
            <v>0</v>
          </cell>
          <cell r="AM241">
            <v>0</v>
          </cell>
        </row>
        <row r="244">
          <cell r="AL244">
            <v>0</v>
          </cell>
          <cell r="AM244">
            <v>0</v>
          </cell>
        </row>
        <row r="245">
          <cell r="Z245">
            <v>4079700</v>
          </cell>
          <cell r="AC245">
            <v>32992468</v>
          </cell>
          <cell r="AF245">
            <v>33551375</v>
          </cell>
          <cell r="AL245">
            <v>0</v>
          </cell>
          <cell r="AM245">
            <v>0</v>
          </cell>
        </row>
        <row r="246">
          <cell r="Z246">
            <v>0</v>
          </cell>
          <cell r="AC246">
            <v>0</v>
          </cell>
          <cell r="AF246">
            <v>0</v>
          </cell>
          <cell r="AL246">
            <v>0</v>
          </cell>
          <cell r="AM246">
            <v>0</v>
          </cell>
        </row>
        <row r="247">
          <cell r="Z247">
            <v>0</v>
          </cell>
          <cell r="AC247">
            <v>0</v>
          </cell>
          <cell r="AF247">
            <v>0</v>
          </cell>
          <cell r="AL247">
            <v>0</v>
          </cell>
          <cell r="AM247">
            <v>0</v>
          </cell>
        </row>
        <row r="248">
          <cell r="Z248">
            <v>0</v>
          </cell>
          <cell r="AC248">
            <v>0</v>
          </cell>
          <cell r="AF248">
            <v>0</v>
          </cell>
          <cell r="AL248">
            <v>0</v>
          </cell>
          <cell r="AM248">
            <v>0</v>
          </cell>
        </row>
        <row r="249">
          <cell r="Z249">
            <v>0</v>
          </cell>
          <cell r="AC249">
            <v>0</v>
          </cell>
          <cell r="AF249">
            <v>0</v>
          </cell>
          <cell r="AL249">
            <v>0</v>
          </cell>
          <cell r="AM249">
            <v>0</v>
          </cell>
        </row>
        <row r="250">
          <cell r="Z250">
            <v>0</v>
          </cell>
          <cell r="AC250">
            <v>0</v>
          </cell>
          <cell r="AF250">
            <v>0</v>
          </cell>
          <cell r="AL250">
            <v>0</v>
          </cell>
          <cell r="AM250">
            <v>0</v>
          </cell>
        </row>
        <row r="251">
          <cell r="Z251">
            <v>0</v>
          </cell>
          <cell r="AC251">
            <v>0</v>
          </cell>
          <cell r="AF251">
            <v>0</v>
          </cell>
          <cell r="AL251">
            <v>0</v>
          </cell>
          <cell r="AM251">
            <v>0</v>
          </cell>
        </row>
        <row r="252">
          <cell r="Z252">
            <v>0</v>
          </cell>
          <cell r="AC252">
            <v>0</v>
          </cell>
          <cell r="AF252">
            <v>0</v>
          </cell>
          <cell r="AL252">
            <v>0</v>
          </cell>
          <cell r="AM252">
            <v>0</v>
          </cell>
        </row>
        <row r="253">
          <cell r="Z253">
            <v>0</v>
          </cell>
          <cell r="AC253">
            <v>0</v>
          </cell>
          <cell r="AF253">
            <v>0</v>
          </cell>
          <cell r="AL253">
            <v>0</v>
          </cell>
          <cell r="AM253">
            <v>0</v>
          </cell>
        </row>
        <row r="254">
          <cell r="Z254">
            <v>0</v>
          </cell>
          <cell r="AC254">
            <v>0</v>
          </cell>
          <cell r="AF254">
            <v>0</v>
          </cell>
          <cell r="AL254">
            <v>0</v>
          </cell>
          <cell r="AM254">
            <v>0</v>
          </cell>
        </row>
        <row r="255">
          <cell r="Z255">
            <v>0</v>
          </cell>
          <cell r="AC255">
            <v>0</v>
          </cell>
          <cell r="AF255">
            <v>0</v>
          </cell>
          <cell r="AL255">
            <v>0</v>
          </cell>
          <cell r="AM255">
            <v>0</v>
          </cell>
        </row>
        <row r="256">
          <cell r="Z256">
            <v>0</v>
          </cell>
          <cell r="AC256">
            <v>0</v>
          </cell>
          <cell r="AF256">
            <v>0</v>
          </cell>
          <cell r="AL256">
            <v>0</v>
          </cell>
          <cell r="AM256">
            <v>0</v>
          </cell>
        </row>
      </sheetData>
      <sheetData sheetId="10">
        <row r="7">
          <cell r="BE7">
            <v>0</v>
          </cell>
          <cell r="BK7">
            <v>1286923439</v>
          </cell>
          <cell r="BQ7">
            <v>1286923439</v>
          </cell>
        </row>
        <row r="8">
          <cell r="BE8">
            <v>1826764631</v>
          </cell>
          <cell r="BK8">
            <v>166252879</v>
          </cell>
        </row>
        <row r="9">
          <cell r="BE9">
            <v>1752739980</v>
          </cell>
          <cell r="BK9">
            <v>774795579</v>
          </cell>
        </row>
        <row r="10">
          <cell r="BE10">
            <v>1752739980</v>
          </cell>
          <cell r="BK10">
            <v>298213758</v>
          </cell>
          <cell r="BQ10">
            <v>115684598</v>
          </cell>
        </row>
        <row r="11">
          <cell r="BE11">
            <v>1162662642</v>
          </cell>
          <cell r="BK11">
            <v>47661223</v>
          </cell>
          <cell r="BQ11">
            <v>1778828</v>
          </cell>
        </row>
        <row r="12">
          <cell r="P12">
            <v>0</v>
          </cell>
          <cell r="Q12">
            <v>0</v>
          </cell>
          <cell r="BE12">
            <v>219772384</v>
          </cell>
          <cell r="BK12">
            <v>431576918</v>
          </cell>
          <cell r="BQ12">
            <v>12479729</v>
          </cell>
        </row>
        <row r="13">
          <cell r="P13">
            <v>0</v>
          </cell>
          <cell r="Q13">
            <v>0</v>
          </cell>
          <cell r="BE13">
            <v>40671472</v>
          </cell>
          <cell r="BK13">
            <v>37071863</v>
          </cell>
          <cell r="BQ13">
            <v>36309724</v>
          </cell>
        </row>
        <row r="14">
          <cell r="P14">
            <v>0</v>
          </cell>
          <cell r="Q14">
            <v>0</v>
          </cell>
          <cell r="BE14">
            <v>165655065</v>
          </cell>
          <cell r="BK14">
            <v>0</v>
          </cell>
          <cell r="BQ14">
            <v>774795579</v>
          </cell>
        </row>
        <row r="15">
          <cell r="P15">
            <v>0</v>
          </cell>
          <cell r="Q15">
            <v>0</v>
          </cell>
          <cell r="BE15">
            <v>0</v>
          </cell>
          <cell r="BK15">
            <v>78568272</v>
          </cell>
        </row>
        <row r="16">
          <cell r="BE16">
            <v>42218632</v>
          </cell>
          <cell r="BK16">
            <v>1834140492</v>
          </cell>
          <cell r="BQ16">
            <v>67322454</v>
          </cell>
        </row>
        <row r="17">
          <cell r="Z17">
            <v>49006444</v>
          </cell>
          <cell r="AC17">
            <v>49006444</v>
          </cell>
          <cell r="AF17">
            <v>50033182</v>
          </cell>
          <cell r="AL17">
            <v>0</v>
          </cell>
          <cell r="AM17">
            <v>0</v>
          </cell>
          <cell r="BE17">
            <v>121759785</v>
          </cell>
          <cell r="BQ17">
            <v>71173438</v>
          </cell>
        </row>
        <row r="18">
          <cell r="Z18">
            <v>0</v>
          </cell>
          <cell r="AC18">
            <v>0</v>
          </cell>
          <cell r="AF18">
            <v>0</v>
          </cell>
          <cell r="AL18">
            <v>0</v>
          </cell>
          <cell r="AM18">
            <v>0</v>
          </cell>
          <cell r="BE18">
            <v>0</v>
          </cell>
          <cell r="BQ18">
            <v>139762928</v>
          </cell>
        </row>
        <row r="19">
          <cell r="Z19">
            <v>0</v>
          </cell>
          <cell r="AC19">
            <v>0</v>
          </cell>
          <cell r="AF19">
            <v>0</v>
          </cell>
          <cell r="AL19">
            <v>0</v>
          </cell>
          <cell r="AM19">
            <v>0</v>
          </cell>
          <cell r="BE19">
            <v>74024651</v>
          </cell>
          <cell r="BQ19">
            <v>19954938</v>
          </cell>
        </row>
        <row r="20">
          <cell r="BE20">
            <v>21935203</v>
          </cell>
          <cell r="BQ20">
            <v>0</v>
          </cell>
        </row>
        <row r="21">
          <cell r="Z21">
            <v>0</v>
          </cell>
          <cell r="AC21">
            <v>0</v>
          </cell>
          <cell r="AF21">
            <v>0</v>
          </cell>
          <cell r="AL21">
            <v>0</v>
          </cell>
          <cell r="AM21">
            <v>0</v>
          </cell>
          <cell r="BE21">
            <v>58212345</v>
          </cell>
          <cell r="BQ21">
            <v>0</v>
          </cell>
        </row>
        <row r="22">
          <cell r="Z22">
            <v>0</v>
          </cell>
          <cell r="AC22">
            <v>0</v>
          </cell>
          <cell r="AF22">
            <v>4621856</v>
          </cell>
          <cell r="AL22">
            <v>0</v>
          </cell>
          <cell r="AM22">
            <v>0</v>
          </cell>
          <cell r="BE22">
            <v>1906912179</v>
          </cell>
        </row>
        <row r="23">
          <cell r="H23">
            <v>465990716</v>
          </cell>
          <cell r="K23">
            <v>219772384</v>
          </cell>
          <cell r="P23">
            <v>0</v>
          </cell>
          <cell r="Q23">
            <v>0</v>
          </cell>
          <cell r="Z23">
            <v>0</v>
          </cell>
          <cell r="AC23">
            <v>0</v>
          </cell>
          <cell r="AF23">
            <v>795735</v>
          </cell>
          <cell r="AL23">
            <v>0</v>
          </cell>
          <cell r="AM23">
            <v>0</v>
          </cell>
          <cell r="BQ23">
            <v>8561741</v>
          </cell>
        </row>
        <row r="24">
          <cell r="H24">
            <v>5030200</v>
          </cell>
          <cell r="K24">
            <v>5030200</v>
          </cell>
          <cell r="P24">
            <v>0</v>
          </cell>
          <cell r="Q24">
            <v>0</v>
          </cell>
          <cell r="Z24">
            <v>0</v>
          </cell>
          <cell r="AC24">
            <v>0</v>
          </cell>
          <cell r="AF24">
            <v>0</v>
          </cell>
          <cell r="AL24">
            <v>0</v>
          </cell>
          <cell r="AM24">
            <v>0</v>
          </cell>
          <cell r="BQ24">
            <v>39099482</v>
          </cell>
        </row>
        <row r="25">
          <cell r="Z25">
            <v>0</v>
          </cell>
          <cell r="AC25">
            <v>0</v>
          </cell>
          <cell r="AF25">
            <v>0</v>
          </cell>
          <cell r="AL25">
            <v>0</v>
          </cell>
          <cell r="AM25">
            <v>0</v>
          </cell>
        </row>
        <row r="26">
          <cell r="H26">
            <v>1511613312</v>
          </cell>
          <cell r="K26">
            <v>1162662642</v>
          </cell>
          <cell r="P26">
            <v>0</v>
          </cell>
          <cell r="Q26">
            <v>0</v>
          </cell>
          <cell r="Z26">
            <v>709699</v>
          </cell>
          <cell r="AC26">
            <v>709699</v>
          </cell>
          <cell r="AF26">
            <v>719984</v>
          </cell>
          <cell r="AL26">
            <v>0</v>
          </cell>
          <cell r="AM26">
            <v>0</v>
          </cell>
          <cell r="BQ26">
            <v>94246899</v>
          </cell>
        </row>
        <row r="27">
          <cell r="H27">
            <v>5936057</v>
          </cell>
          <cell r="K27">
            <v>5936057</v>
          </cell>
          <cell r="P27">
            <v>0</v>
          </cell>
          <cell r="Q27">
            <v>0</v>
          </cell>
          <cell r="Z27">
            <v>456076</v>
          </cell>
          <cell r="AC27">
            <v>456076</v>
          </cell>
          <cell r="AF27">
            <v>462686</v>
          </cell>
          <cell r="AL27">
            <v>0</v>
          </cell>
          <cell r="AM27">
            <v>0</v>
          </cell>
          <cell r="BQ27">
            <v>0</v>
          </cell>
        </row>
        <row r="28">
          <cell r="Z28">
            <v>0</v>
          </cell>
          <cell r="AC28">
            <v>0</v>
          </cell>
          <cell r="AF28">
            <v>4809349</v>
          </cell>
          <cell r="AL28">
            <v>0</v>
          </cell>
          <cell r="AM28">
            <v>0</v>
          </cell>
          <cell r="BQ28">
            <v>337330019</v>
          </cell>
        </row>
        <row r="29">
          <cell r="Z29">
            <v>0</v>
          </cell>
          <cell r="AC29">
            <v>0</v>
          </cell>
          <cell r="AF29">
            <v>563263</v>
          </cell>
          <cell r="AL29">
            <v>0</v>
          </cell>
          <cell r="AM29">
            <v>0</v>
          </cell>
          <cell r="BQ29">
            <v>37071863</v>
          </cell>
        </row>
        <row r="30">
          <cell r="H30">
            <v>22433317</v>
          </cell>
          <cell r="K30">
            <v>40671472</v>
          </cell>
          <cell r="P30">
            <v>49904106</v>
          </cell>
          <cell r="Q30">
            <v>0</v>
          </cell>
          <cell r="Z30">
            <v>0</v>
          </cell>
          <cell r="AC30">
            <v>0</v>
          </cell>
          <cell r="AF30">
            <v>0</v>
          </cell>
          <cell r="AL30">
            <v>0</v>
          </cell>
          <cell r="AM30">
            <v>0</v>
          </cell>
          <cell r="BQ30">
            <v>0</v>
          </cell>
        </row>
        <row r="31">
          <cell r="K31">
            <v>0</v>
          </cell>
          <cell r="P31">
            <v>0</v>
          </cell>
          <cell r="Q31">
            <v>0</v>
          </cell>
          <cell r="Z31">
            <v>0</v>
          </cell>
          <cell r="AC31">
            <v>0</v>
          </cell>
          <cell r="AF31">
            <v>0</v>
          </cell>
          <cell r="AL31">
            <v>0</v>
          </cell>
          <cell r="AM31">
            <v>0</v>
          </cell>
          <cell r="BQ31">
            <v>78568272</v>
          </cell>
        </row>
        <row r="32">
          <cell r="Z32">
            <v>0</v>
          </cell>
          <cell r="AC32">
            <v>0</v>
          </cell>
          <cell r="AF32">
            <v>0</v>
          </cell>
          <cell r="AL32">
            <v>0</v>
          </cell>
          <cell r="AM32">
            <v>0</v>
          </cell>
          <cell r="BQ32">
            <v>1834140492</v>
          </cell>
        </row>
        <row r="33">
          <cell r="H33">
            <v>17796728</v>
          </cell>
          <cell r="K33">
            <v>0</v>
          </cell>
          <cell r="P33">
            <v>102913008</v>
          </cell>
          <cell r="Q33">
            <v>0</v>
          </cell>
          <cell r="Z33">
            <v>0</v>
          </cell>
          <cell r="AC33">
            <v>0</v>
          </cell>
          <cell r="AF33">
            <v>0</v>
          </cell>
          <cell r="AL33">
            <v>0</v>
          </cell>
          <cell r="AM33">
            <v>0</v>
          </cell>
        </row>
        <row r="34">
          <cell r="K34">
            <v>0</v>
          </cell>
          <cell r="P34">
            <v>0</v>
          </cell>
          <cell r="Q34">
            <v>0</v>
          </cell>
        </row>
        <row r="36">
          <cell r="H36">
            <v>0</v>
          </cell>
          <cell r="K36">
            <v>0</v>
          </cell>
          <cell r="P36">
            <v>0</v>
          </cell>
          <cell r="Q36">
            <v>0</v>
          </cell>
          <cell r="Z36">
            <v>0</v>
          </cell>
          <cell r="AC36">
            <v>138708625</v>
          </cell>
          <cell r="AF36">
            <v>79563816</v>
          </cell>
          <cell r="AL36">
            <v>0</v>
          </cell>
          <cell r="AM36">
            <v>0</v>
          </cell>
        </row>
        <row r="37">
          <cell r="H37">
            <v>0</v>
          </cell>
          <cell r="K37">
            <v>0</v>
          </cell>
          <cell r="P37">
            <v>0</v>
          </cell>
          <cell r="Q37">
            <v>0</v>
          </cell>
          <cell r="Z37">
            <v>0</v>
          </cell>
          <cell r="AC37">
            <v>0</v>
          </cell>
          <cell r="AF37">
            <v>0</v>
          </cell>
          <cell r="AL37">
            <v>0</v>
          </cell>
          <cell r="AM37">
            <v>0</v>
          </cell>
        </row>
        <row r="38">
          <cell r="H38">
            <v>0</v>
          </cell>
          <cell r="K38">
            <v>0</v>
          </cell>
          <cell r="P38">
            <v>-49904106</v>
          </cell>
          <cell r="Q38">
            <v>0</v>
          </cell>
          <cell r="Z38">
            <v>0</v>
          </cell>
          <cell r="AC38">
            <v>0</v>
          </cell>
          <cell r="AF38">
            <v>0</v>
          </cell>
          <cell r="AL38">
            <v>0</v>
          </cell>
          <cell r="AM38">
            <v>0</v>
          </cell>
        </row>
        <row r="39">
          <cell r="H39">
            <v>0</v>
          </cell>
          <cell r="K39">
            <v>0</v>
          </cell>
          <cell r="P39">
            <v>-102913008</v>
          </cell>
          <cell r="Q39">
            <v>0</v>
          </cell>
          <cell r="Z39">
            <v>0</v>
          </cell>
          <cell r="AC39">
            <v>61693787</v>
          </cell>
          <cell r="AF39">
            <v>24925000</v>
          </cell>
          <cell r="AL39">
            <v>0</v>
          </cell>
          <cell r="AM39">
            <v>0</v>
          </cell>
        </row>
        <row r="40">
          <cell r="H40">
            <v>0</v>
          </cell>
          <cell r="K40">
            <v>0</v>
          </cell>
          <cell r="P40">
            <v>0</v>
          </cell>
          <cell r="Q40">
            <v>0</v>
          </cell>
          <cell r="Z40">
            <v>0</v>
          </cell>
          <cell r="AC40">
            <v>0</v>
          </cell>
          <cell r="AF40">
            <v>0</v>
          </cell>
          <cell r="AL40">
            <v>0</v>
          </cell>
          <cell r="AM40">
            <v>0</v>
          </cell>
        </row>
        <row r="41">
          <cell r="H41">
            <v>0</v>
          </cell>
          <cell r="K41">
            <v>0</v>
          </cell>
          <cell r="P41">
            <v>0</v>
          </cell>
          <cell r="Q41">
            <v>0</v>
          </cell>
          <cell r="Z41">
            <v>0</v>
          </cell>
          <cell r="AC41">
            <v>0</v>
          </cell>
          <cell r="AF41">
            <v>0</v>
          </cell>
          <cell r="AL41">
            <v>0</v>
          </cell>
          <cell r="AM41">
            <v>0</v>
          </cell>
        </row>
        <row r="43">
          <cell r="H43">
            <v>0</v>
          </cell>
          <cell r="K43">
            <v>42218632</v>
          </cell>
          <cell r="P43">
            <v>0</v>
          </cell>
          <cell r="Q43">
            <v>0</v>
          </cell>
        </row>
        <row r="44">
          <cell r="H44">
            <v>0</v>
          </cell>
          <cell r="K44">
            <v>0</v>
          </cell>
          <cell r="P44">
            <v>0</v>
          </cell>
          <cell r="Q44">
            <v>0</v>
          </cell>
        </row>
        <row r="45">
          <cell r="Z45">
            <v>4275395</v>
          </cell>
          <cell r="AC45">
            <v>4275395</v>
          </cell>
          <cell r="AF45">
            <v>4361039</v>
          </cell>
          <cell r="AL45">
            <v>0</v>
          </cell>
          <cell r="AM45">
            <v>0</v>
          </cell>
        </row>
        <row r="46">
          <cell r="H46">
            <v>0</v>
          </cell>
          <cell r="K46">
            <v>0</v>
          </cell>
          <cell r="P46">
            <v>0</v>
          </cell>
          <cell r="Q46">
            <v>0</v>
          </cell>
          <cell r="Z46">
            <v>0</v>
          </cell>
          <cell r="AC46">
            <v>0</v>
          </cell>
          <cell r="AF46">
            <v>0</v>
          </cell>
          <cell r="AL46">
            <v>0</v>
          </cell>
          <cell r="AM46">
            <v>0</v>
          </cell>
        </row>
        <row r="47">
          <cell r="H47">
            <v>0</v>
          </cell>
          <cell r="K47">
            <v>0</v>
          </cell>
          <cell r="P47">
            <v>0</v>
          </cell>
          <cell r="Q47">
            <v>0</v>
          </cell>
          <cell r="Z47">
            <v>0</v>
          </cell>
          <cell r="AC47">
            <v>0</v>
          </cell>
          <cell r="AF47">
            <v>0</v>
          </cell>
          <cell r="AL47">
            <v>0</v>
          </cell>
          <cell r="AM47">
            <v>0</v>
          </cell>
        </row>
        <row r="48">
          <cell r="Z48">
            <v>265327</v>
          </cell>
          <cell r="AC48">
            <v>265327</v>
          </cell>
          <cell r="AF48">
            <v>265327</v>
          </cell>
          <cell r="AL48">
            <v>0</v>
          </cell>
          <cell r="AM48">
            <v>0</v>
          </cell>
        </row>
        <row r="49">
          <cell r="H49">
            <v>0</v>
          </cell>
          <cell r="K49">
            <v>0</v>
          </cell>
          <cell r="P49">
            <v>0</v>
          </cell>
          <cell r="Q49">
            <v>0</v>
          </cell>
        </row>
        <row r="50">
          <cell r="H50">
            <v>0</v>
          </cell>
          <cell r="K50">
            <v>0</v>
          </cell>
          <cell r="P50">
            <v>0</v>
          </cell>
          <cell r="Q50">
            <v>0</v>
          </cell>
          <cell r="Z50">
            <v>0</v>
          </cell>
          <cell r="AC50">
            <v>0</v>
          </cell>
          <cell r="AF50">
            <v>0</v>
          </cell>
          <cell r="AL50">
            <v>0</v>
          </cell>
          <cell r="AM50">
            <v>0</v>
          </cell>
        </row>
        <row r="51">
          <cell r="Z51">
            <v>5915291</v>
          </cell>
          <cell r="AC51">
            <v>5915291</v>
          </cell>
          <cell r="AF51">
            <v>5915291</v>
          </cell>
          <cell r="AL51">
            <v>0</v>
          </cell>
          <cell r="AM51">
            <v>0</v>
          </cell>
        </row>
        <row r="52">
          <cell r="H52">
            <v>0</v>
          </cell>
          <cell r="K52">
            <v>0</v>
          </cell>
          <cell r="P52">
            <v>0</v>
          </cell>
          <cell r="Q52">
            <v>0</v>
          </cell>
          <cell r="Z52">
            <v>0</v>
          </cell>
          <cell r="AC52">
            <v>0</v>
          </cell>
          <cell r="AF52">
            <v>0</v>
          </cell>
          <cell r="AL52">
            <v>0</v>
          </cell>
          <cell r="AM52">
            <v>0</v>
          </cell>
        </row>
        <row r="53">
          <cell r="H53">
            <v>0</v>
          </cell>
          <cell r="K53">
            <v>0</v>
          </cell>
          <cell r="P53">
            <v>0</v>
          </cell>
          <cell r="Q53">
            <v>0</v>
          </cell>
          <cell r="Z53">
            <v>0</v>
          </cell>
          <cell r="AC53">
            <v>0</v>
          </cell>
          <cell r="AF53">
            <v>0</v>
          </cell>
          <cell r="AL53">
            <v>0</v>
          </cell>
          <cell r="AM53">
            <v>0</v>
          </cell>
        </row>
        <row r="54">
          <cell r="Z54">
            <v>2033156</v>
          </cell>
          <cell r="AC54">
            <v>2033156</v>
          </cell>
          <cell r="AF54">
            <v>2033156</v>
          </cell>
          <cell r="AL54">
            <v>0</v>
          </cell>
          <cell r="AM54">
            <v>0</v>
          </cell>
        </row>
        <row r="55">
          <cell r="H55">
            <v>0</v>
          </cell>
          <cell r="K55">
            <v>0</v>
          </cell>
          <cell r="P55">
            <v>0</v>
          </cell>
          <cell r="Q55">
            <v>0</v>
          </cell>
          <cell r="Z55">
            <v>0</v>
          </cell>
          <cell r="AC55">
            <v>0</v>
          </cell>
          <cell r="AF55">
            <v>0</v>
          </cell>
          <cell r="AL55">
            <v>0</v>
          </cell>
          <cell r="AM55">
            <v>0</v>
          </cell>
        </row>
        <row r="56">
          <cell r="H56">
            <v>0</v>
          </cell>
          <cell r="K56">
            <v>0</v>
          </cell>
          <cell r="P56">
            <v>0</v>
          </cell>
          <cell r="Q56">
            <v>0</v>
          </cell>
        </row>
        <row r="58">
          <cell r="H58">
            <v>0</v>
          </cell>
          <cell r="K58">
            <v>0</v>
          </cell>
          <cell r="P58">
            <v>0</v>
          </cell>
          <cell r="Q58">
            <v>0</v>
          </cell>
        </row>
        <row r="59">
          <cell r="H59">
            <v>0</v>
          </cell>
          <cell r="K59">
            <v>0</v>
          </cell>
          <cell r="P59">
            <v>0</v>
          </cell>
          <cell r="Q59">
            <v>0</v>
          </cell>
          <cell r="Z59">
            <v>1016578</v>
          </cell>
          <cell r="AC59">
            <v>1016578</v>
          </cell>
          <cell r="AF59">
            <v>1016578</v>
          </cell>
          <cell r="AL59">
            <v>0</v>
          </cell>
          <cell r="AM59">
            <v>0</v>
          </cell>
        </row>
        <row r="60">
          <cell r="Z60">
            <v>1524867</v>
          </cell>
          <cell r="AC60">
            <v>1524867</v>
          </cell>
          <cell r="AF60">
            <v>1524867</v>
          </cell>
          <cell r="AL60">
            <v>0</v>
          </cell>
          <cell r="AM60">
            <v>0</v>
          </cell>
        </row>
        <row r="61">
          <cell r="H61">
            <v>956540</v>
          </cell>
          <cell r="K61">
            <v>0</v>
          </cell>
          <cell r="P61">
            <v>0</v>
          </cell>
          <cell r="Q61">
            <v>0</v>
          </cell>
          <cell r="Z61">
            <v>0</v>
          </cell>
          <cell r="AC61">
            <v>0</v>
          </cell>
          <cell r="AF61">
            <v>0</v>
          </cell>
          <cell r="AL61">
            <v>0</v>
          </cell>
          <cell r="AM61">
            <v>0</v>
          </cell>
        </row>
        <row r="62">
          <cell r="H62">
            <v>66790</v>
          </cell>
          <cell r="K62">
            <v>66790</v>
          </cell>
          <cell r="P62">
            <v>0</v>
          </cell>
          <cell r="Q62">
            <v>0</v>
          </cell>
        </row>
        <row r="64">
          <cell r="H64">
            <v>264314157</v>
          </cell>
          <cell r="K64">
            <v>165655065</v>
          </cell>
          <cell r="P64">
            <v>0</v>
          </cell>
          <cell r="Q64">
            <v>0</v>
          </cell>
        </row>
        <row r="65">
          <cell r="H65">
            <v>26884024</v>
          </cell>
          <cell r="K65">
            <v>26884024</v>
          </cell>
          <cell r="P65">
            <v>0</v>
          </cell>
          <cell r="Q65">
            <v>0</v>
          </cell>
        </row>
        <row r="66">
          <cell r="Z66">
            <v>66041642</v>
          </cell>
          <cell r="AC66">
            <v>66041642</v>
          </cell>
          <cell r="AF66">
            <v>65651416</v>
          </cell>
          <cell r="AL66">
            <v>-105000000</v>
          </cell>
          <cell r="AM66">
            <v>0</v>
          </cell>
        </row>
        <row r="67">
          <cell r="H67">
            <v>0</v>
          </cell>
          <cell r="K67">
            <v>0</v>
          </cell>
          <cell r="P67">
            <v>0</v>
          </cell>
          <cell r="Q67">
            <v>0</v>
          </cell>
          <cell r="Z67">
            <v>1965133</v>
          </cell>
          <cell r="AC67">
            <v>1965133</v>
          </cell>
          <cell r="AF67">
            <v>1778828</v>
          </cell>
          <cell r="AL67">
            <v>-33000000</v>
          </cell>
          <cell r="AM67">
            <v>0</v>
          </cell>
        </row>
        <row r="68">
          <cell r="H68">
            <v>0</v>
          </cell>
          <cell r="K68">
            <v>0</v>
          </cell>
          <cell r="P68">
            <v>0</v>
          </cell>
          <cell r="Q68">
            <v>0</v>
          </cell>
          <cell r="Z68">
            <v>0</v>
          </cell>
          <cell r="AC68">
            <v>0</v>
          </cell>
          <cell r="AF68">
            <v>0</v>
          </cell>
          <cell r="AL68">
            <v>0</v>
          </cell>
          <cell r="AM68">
            <v>0</v>
          </cell>
        </row>
        <row r="70">
          <cell r="H70">
            <v>38416307</v>
          </cell>
          <cell r="K70">
            <v>72917884</v>
          </cell>
          <cell r="P70">
            <v>0</v>
          </cell>
          <cell r="Q70">
            <v>0</v>
          </cell>
          <cell r="Z70">
            <v>0</v>
          </cell>
          <cell r="AC70">
            <v>0</v>
          </cell>
          <cell r="AF70">
            <v>0</v>
          </cell>
          <cell r="AL70">
            <v>0</v>
          </cell>
          <cell r="AM70">
            <v>0</v>
          </cell>
        </row>
        <row r="71">
          <cell r="H71">
            <v>363695</v>
          </cell>
          <cell r="K71">
            <v>363695</v>
          </cell>
          <cell r="P71">
            <v>0</v>
          </cell>
          <cell r="Q71">
            <v>0</v>
          </cell>
          <cell r="Z71">
            <v>0</v>
          </cell>
          <cell r="AC71">
            <v>0</v>
          </cell>
          <cell r="AF71">
            <v>0</v>
          </cell>
          <cell r="AL71">
            <v>0</v>
          </cell>
          <cell r="AM71">
            <v>0</v>
          </cell>
        </row>
        <row r="72">
          <cell r="Z72">
            <v>0</v>
          </cell>
          <cell r="AC72">
            <v>0</v>
          </cell>
          <cell r="AF72">
            <v>0</v>
          </cell>
          <cell r="AL72">
            <v>0</v>
          </cell>
          <cell r="AM72">
            <v>0</v>
          </cell>
        </row>
        <row r="73">
          <cell r="H73">
            <v>50244179</v>
          </cell>
          <cell r="K73">
            <v>16037441</v>
          </cell>
          <cell r="P73">
            <v>0</v>
          </cell>
          <cell r="Q73">
            <v>0</v>
          </cell>
          <cell r="Z73">
            <v>0</v>
          </cell>
          <cell r="AC73">
            <v>0</v>
          </cell>
          <cell r="AF73">
            <v>0</v>
          </cell>
          <cell r="AL73">
            <v>0</v>
          </cell>
          <cell r="AM73">
            <v>0</v>
          </cell>
        </row>
        <row r="74">
          <cell r="H74">
            <v>937772</v>
          </cell>
          <cell r="K74">
            <v>937772</v>
          </cell>
          <cell r="P74">
            <v>0</v>
          </cell>
          <cell r="Q74">
            <v>0</v>
          </cell>
          <cell r="Z74">
            <v>0</v>
          </cell>
          <cell r="AC74">
            <v>0</v>
          </cell>
          <cell r="AF74">
            <v>0</v>
          </cell>
          <cell r="AL74">
            <v>0</v>
          </cell>
          <cell r="AM74">
            <v>0</v>
          </cell>
        </row>
        <row r="75">
          <cell r="Z75">
            <v>308562</v>
          </cell>
          <cell r="AC75">
            <v>308562</v>
          </cell>
          <cell r="AF75">
            <v>308562</v>
          </cell>
          <cell r="AL75">
            <v>0</v>
          </cell>
          <cell r="AM75">
            <v>0</v>
          </cell>
        </row>
        <row r="76">
          <cell r="H76">
            <v>891532</v>
          </cell>
          <cell r="K76">
            <v>891532</v>
          </cell>
          <cell r="P76">
            <v>0</v>
          </cell>
          <cell r="Q76">
            <v>0</v>
          </cell>
          <cell r="Z76">
            <v>198294</v>
          </cell>
          <cell r="AC76">
            <v>198294</v>
          </cell>
          <cell r="AF76">
            <v>198294</v>
          </cell>
          <cell r="AL76">
            <v>0</v>
          </cell>
          <cell r="AM76">
            <v>0</v>
          </cell>
        </row>
        <row r="77">
          <cell r="H77">
            <v>0</v>
          </cell>
          <cell r="K77">
            <v>0</v>
          </cell>
          <cell r="P77">
            <v>0</v>
          </cell>
          <cell r="Q77">
            <v>0</v>
          </cell>
          <cell r="Z77">
            <v>0</v>
          </cell>
          <cell r="AC77">
            <v>0</v>
          </cell>
          <cell r="AF77">
            <v>0</v>
          </cell>
          <cell r="AL77">
            <v>0</v>
          </cell>
          <cell r="AM77">
            <v>0</v>
          </cell>
        </row>
        <row r="78">
          <cell r="Z78">
            <v>667512</v>
          </cell>
          <cell r="AC78">
            <v>667512</v>
          </cell>
          <cell r="AF78">
            <v>0</v>
          </cell>
          <cell r="AL78">
            <v>0</v>
          </cell>
          <cell r="AM78">
            <v>0</v>
          </cell>
        </row>
        <row r="79">
          <cell r="H79">
            <v>29917843</v>
          </cell>
          <cell r="K79">
            <v>30072821</v>
          </cell>
          <cell r="P79">
            <v>0</v>
          </cell>
          <cell r="Q79">
            <v>0</v>
          </cell>
          <cell r="Z79">
            <v>0</v>
          </cell>
          <cell r="AC79">
            <v>0</v>
          </cell>
          <cell r="AF79">
            <v>0</v>
          </cell>
          <cell r="AL79">
            <v>0</v>
          </cell>
          <cell r="AM79">
            <v>0</v>
          </cell>
        </row>
        <row r="80">
          <cell r="H80">
            <v>0</v>
          </cell>
          <cell r="K80">
            <v>0</v>
          </cell>
          <cell r="P80">
            <v>0</v>
          </cell>
          <cell r="Q80">
            <v>0</v>
          </cell>
          <cell r="Z80">
            <v>0</v>
          </cell>
          <cell r="AC80">
            <v>0</v>
          </cell>
          <cell r="AF80">
            <v>0</v>
          </cell>
          <cell r="AL80">
            <v>0</v>
          </cell>
          <cell r="AM80">
            <v>0</v>
          </cell>
        </row>
        <row r="81">
          <cell r="Z81">
            <v>0</v>
          </cell>
          <cell r="AC81">
            <v>0</v>
          </cell>
          <cell r="AF81">
            <v>0</v>
          </cell>
          <cell r="AL81">
            <v>0</v>
          </cell>
          <cell r="AM81">
            <v>0</v>
          </cell>
        </row>
        <row r="82">
          <cell r="H82">
            <v>417279</v>
          </cell>
          <cell r="K82">
            <v>393570</v>
          </cell>
          <cell r="P82">
            <v>0</v>
          </cell>
          <cell r="Q82">
            <v>0</v>
          </cell>
        </row>
        <row r="83">
          <cell r="H83">
            <v>0</v>
          </cell>
          <cell r="P83">
            <v>0</v>
          </cell>
          <cell r="Q83">
            <v>0</v>
          </cell>
        </row>
        <row r="84">
          <cell r="Z84">
            <v>0</v>
          </cell>
          <cell r="AC84">
            <v>999120815</v>
          </cell>
          <cell r="AF84">
            <v>670306763</v>
          </cell>
          <cell r="AL84">
            <v>0</v>
          </cell>
          <cell r="AM84">
            <v>0</v>
          </cell>
        </row>
        <row r="85">
          <cell r="Z85">
            <v>0</v>
          </cell>
          <cell r="AC85">
            <v>0</v>
          </cell>
          <cell r="AF85">
            <v>0</v>
          </cell>
          <cell r="AL85">
            <v>0</v>
          </cell>
          <cell r="AM85">
            <v>0</v>
          </cell>
        </row>
        <row r="86">
          <cell r="H86">
            <v>1446537</v>
          </cell>
          <cell r="K86">
            <v>1446537</v>
          </cell>
          <cell r="P86">
            <v>0</v>
          </cell>
          <cell r="Q86">
            <v>0</v>
          </cell>
          <cell r="Z86">
            <v>0</v>
          </cell>
          <cell r="AC86">
            <v>54532326</v>
          </cell>
          <cell r="AF86">
            <v>0</v>
          </cell>
          <cell r="AL86">
            <v>0</v>
          </cell>
          <cell r="AM86">
            <v>0</v>
          </cell>
        </row>
        <row r="87">
          <cell r="H87">
            <v>0</v>
          </cell>
          <cell r="K87">
            <v>0</v>
          </cell>
          <cell r="P87">
            <v>0</v>
          </cell>
          <cell r="Q87">
            <v>0</v>
          </cell>
          <cell r="Z87">
            <v>0</v>
          </cell>
          <cell r="AC87">
            <v>0</v>
          </cell>
          <cell r="AF87">
            <v>0</v>
          </cell>
          <cell r="AL87">
            <v>0</v>
          </cell>
          <cell r="AM87">
            <v>0</v>
          </cell>
        </row>
        <row r="88">
          <cell r="H88">
            <v>0</v>
          </cell>
          <cell r="K88">
            <v>0</v>
          </cell>
          <cell r="P88">
            <v>0</v>
          </cell>
          <cell r="Q88">
            <v>0</v>
          </cell>
          <cell r="Z88">
            <v>0</v>
          </cell>
          <cell r="AC88">
            <v>0</v>
          </cell>
          <cell r="AF88">
            <v>0</v>
          </cell>
          <cell r="AL88">
            <v>0</v>
          </cell>
          <cell r="AM88">
            <v>0</v>
          </cell>
        </row>
        <row r="89">
          <cell r="H89">
            <v>0</v>
          </cell>
          <cell r="K89">
            <v>0</v>
          </cell>
          <cell r="P89">
            <v>0</v>
          </cell>
          <cell r="Q89">
            <v>0</v>
          </cell>
        </row>
        <row r="90">
          <cell r="H90">
            <v>0</v>
          </cell>
          <cell r="K90">
            <v>0</v>
          </cell>
          <cell r="P90">
            <v>0</v>
          </cell>
          <cell r="Q90">
            <v>0</v>
          </cell>
        </row>
        <row r="91">
          <cell r="H91">
            <v>0</v>
          </cell>
          <cell r="K91">
            <v>0</v>
          </cell>
          <cell r="P91">
            <v>0</v>
          </cell>
          <cell r="Q91">
            <v>0</v>
          </cell>
        </row>
        <row r="92">
          <cell r="H92">
            <v>0</v>
          </cell>
          <cell r="K92">
            <v>0</v>
          </cell>
          <cell r="P92">
            <v>0</v>
          </cell>
          <cell r="Q92">
            <v>0</v>
          </cell>
          <cell r="Z92">
            <v>5727656</v>
          </cell>
          <cell r="AC92">
            <v>5727656</v>
          </cell>
          <cell r="AF92">
            <v>5691071</v>
          </cell>
          <cell r="AL92">
            <v>0</v>
          </cell>
          <cell r="AM92">
            <v>0</v>
          </cell>
        </row>
        <row r="93">
          <cell r="Z93">
            <v>0</v>
          </cell>
          <cell r="AC93">
            <v>0</v>
          </cell>
          <cell r="AF93">
            <v>0</v>
          </cell>
          <cell r="AL93">
            <v>0</v>
          </cell>
          <cell r="AM93">
            <v>0</v>
          </cell>
        </row>
        <row r="94">
          <cell r="H94">
            <v>105233768</v>
          </cell>
          <cell r="K94">
            <v>68757458</v>
          </cell>
          <cell r="P94">
            <v>0</v>
          </cell>
          <cell r="Q94">
            <v>168953754</v>
          </cell>
          <cell r="Z94">
            <v>0</v>
          </cell>
          <cell r="AC94">
            <v>0</v>
          </cell>
          <cell r="AF94">
            <v>0</v>
          </cell>
          <cell r="AL94">
            <v>0</v>
          </cell>
          <cell r="AM94">
            <v>0</v>
          </cell>
        </row>
        <row r="95">
          <cell r="H95">
            <v>0</v>
          </cell>
          <cell r="K95">
            <v>0</v>
          </cell>
          <cell r="P95">
            <v>0</v>
          </cell>
          <cell r="Q95">
            <v>0</v>
          </cell>
          <cell r="Z95">
            <v>1500773</v>
          </cell>
          <cell r="AC95">
            <v>1500773</v>
          </cell>
          <cell r="AF95">
            <v>1455373</v>
          </cell>
          <cell r="AL95">
            <v>0</v>
          </cell>
          <cell r="AM95">
            <v>0</v>
          </cell>
        </row>
        <row r="96">
          <cell r="H96">
            <v>0</v>
          </cell>
          <cell r="K96">
            <v>0</v>
          </cell>
          <cell r="P96">
            <v>0</v>
          </cell>
          <cell r="Q96">
            <v>0</v>
          </cell>
        </row>
        <row r="97">
          <cell r="H97">
            <v>0</v>
          </cell>
          <cell r="K97">
            <v>0</v>
          </cell>
          <cell r="P97">
            <v>0</v>
          </cell>
          <cell r="Q97">
            <v>0</v>
          </cell>
          <cell r="Z97">
            <v>0</v>
          </cell>
          <cell r="AC97">
            <v>0</v>
          </cell>
          <cell r="AL97">
            <v>0</v>
          </cell>
          <cell r="AM97">
            <v>0</v>
          </cell>
        </row>
        <row r="98">
          <cell r="Z98">
            <v>8206663</v>
          </cell>
          <cell r="AC98">
            <v>8206663</v>
          </cell>
          <cell r="AF98">
            <v>8275923</v>
          </cell>
          <cell r="AL98">
            <v>0</v>
          </cell>
          <cell r="AM98">
            <v>0</v>
          </cell>
        </row>
        <row r="99">
          <cell r="Z99">
            <v>0</v>
          </cell>
          <cell r="AC99">
            <v>0</v>
          </cell>
          <cell r="AF99">
            <v>0</v>
          </cell>
          <cell r="AL99">
            <v>0</v>
          </cell>
          <cell r="AM99">
            <v>0</v>
          </cell>
        </row>
        <row r="100">
          <cell r="P100">
            <v>0</v>
          </cell>
          <cell r="Q100">
            <v>0</v>
          </cell>
          <cell r="Z100">
            <v>0</v>
          </cell>
          <cell r="AC100">
            <v>0</v>
          </cell>
          <cell r="AF100">
            <v>0</v>
          </cell>
          <cell r="AL100">
            <v>0</v>
          </cell>
          <cell r="AM100">
            <v>0</v>
          </cell>
        </row>
        <row r="101">
          <cell r="H101">
            <v>105233768</v>
          </cell>
          <cell r="K101">
            <v>68757458</v>
          </cell>
          <cell r="Q101">
            <v>168953754</v>
          </cell>
          <cell r="Z101">
            <v>2498044</v>
          </cell>
          <cell r="AC101">
            <v>2498044</v>
          </cell>
          <cell r="AF101">
            <v>2563844</v>
          </cell>
          <cell r="AL101">
            <v>0</v>
          </cell>
          <cell r="AM101">
            <v>0</v>
          </cell>
        </row>
        <row r="102">
          <cell r="H102">
            <v>0</v>
          </cell>
          <cell r="K102">
            <v>0</v>
          </cell>
          <cell r="P102">
            <v>0</v>
          </cell>
          <cell r="Q102">
            <v>0</v>
          </cell>
          <cell r="Z102">
            <v>0</v>
          </cell>
          <cell r="AC102">
            <v>0</v>
          </cell>
          <cell r="AF102">
            <v>0</v>
          </cell>
          <cell r="AL102">
            <v>0</v>
          </cell>
          <cell r="AM102">
            <v>0</v>
          </cell>
        </row>
        <row r="104">
          <cell r="H104">
            <v>5267193</v>
          </cell>
          <cell r="K104">
            <v>5267193</v>
          </cell>
          <cell r="P104">
            <v>0</v>
          </cell>
          <cell r="Q104">
            <v>0</v>
          </cell>
        </row>
        <row r="105">
          <cell r="H105">
            <v>0</v>
          </cell>
          <cell r="K105">
            <v>0</v>
          </cell>
          <cell r="P105">
            <v>0</v>
          </cell>
          <cell r="Q105">
            <v>0</v>
          </cell>
        </row>
        <row r="106">
          <cell r="H106">
            <v>0</v>
          </cell>
          <cell r="K106">
            <v>0</v>
          </cell>
          <cell r="P106">
            <v>0</v>
          </cell>
          <cell r="Q106">
            <v>0</v>
          </cell>
          <cell r="Z106">
            <v>1250322</v>
          </cell>
          <cell r="AC106">
            <v>1250322</v>
          </cell>
          <cell r="AF106">
            <v>1283222</v>
          </cell>
          <cell r="AL106">
            <v>0</v>
          </cell>
          <cell r="AM106">
            <v>0</v>
          </cell>
        </row>
        <row r="107">
          <cell r="Z107">
            <v>1874933</v>
          </cell>
          <cell r="AC107">
            <v>1874933</v>
          </cell>
          <cell r="AF107">
            <v>1924033</v>
          </cell>
          <cell r="AL107">
            <v>0</v>
          </cell>
          <cell r="AM107">
            <v>0</v>
          </cell>
        </row>
        <row r="108">
          <cell r="Z108">
            <v>0</v>
          </cell>
          <cell r="AC108">
            <v>0</v>
          </cell>
          <cell r="AF108">
            <v>0</v>
          </cell>
          <cell r="AL108">
            <v>0</v>
          </cell>
          <cell r="AM108">
            <v>0</v>
          </cell>
        </row>
        <row r="109">
          <cell r="H109">
            <v>3267193</v>
          </cell>
          <cell r="K109">
            <v>3267193</v>
          </cell>
          <cell r="P109">
            <v>0</v>
          </cell>
          <cell r="Q109">
            <v>0</v>
          </cell>
        </row>
        <row r="110">
          <cell r="H110">
            <v>0</v>
          </cell>
          <cell r="K110">
            <v>0</v>
          </cell>
          <cell r="P110">
            <v>0</v>
          </cell>
          <cell r="Q110">
            <v>0</v>
          </cell>
        </row>
        <row r="111">
          <cell r="H111">
            <v>0</v>
          </cell>
          <cell r="K111">
            <v>0</v>
          </cell>
          <cell r="P111">
            <v>0</v>
          </cell>
          <cell r="Q111">
            <v>0</v>
          </cell>
        </row>
        <row r="113">
          <cell r="H113">
            <v>40929010</v>
          </cell>
          <cell r="K113">
            <v>40929010</v>
          </cell>
          <cell r="P113">
            <v>0</v>
          </cell>
          <cell r="Q113">
            <v>0</v>
          </cell>
        </row>
        <row r="115">
          <cell r="H115">
            <v>0</v>
          </cell>
          <cell r="K115">
            <v>0</v>
          </cell>
          <cell r="P115">
            <v>0</v>
          </cell>
          <cell r="Q115">
            <v>0</v>
          </cell>
          <cell r="Z115">
            <v>0</v>
          </cell>
          <cell r="AC115">
            <v>0</v>
          </cell>
          <cell r="AF115">
            <v>0</v>
          </cell>
          <cell r="AL115">
            <v>0</v>
          </cell>
          <cell r="AM115">
            <v>0</v>
          </cell>
        </row>
        <row r="116">
          <cell r="H116">
            <v>0</v>
          </cell>
          <cell r="K116">
            <v>0</v>
          </cell>
          <cell r="P116">
            <v>0</v>
          </cell>
          <cell r="Q116">
            <v>0</v>
          </cell>
          <cell r="Z116">
            <v>9275292</v>
          </cell>
          <cell r="AC116">
            <v>9275292</v>
          </cell>
          <cell r="AF116">
            <v>787205</v>
          </cell>
          <cell r="AL116">
            <v>0</v>
          </cell>
          <cell r="AM116">
            <v>0</v>
          </cell>
        </row>
        <row r="117">
          <cell r="H117">
            <v>0</v>
          </cell>
          <cell r="K117">
            <v>0</v>
          </cell>
          <cell r="P117">
            <v>0</v>
          </cell>
          <cell r="Q117">
            <v>0</v>
          </cell>
          <cell r="Z117">
            <v>0</v>
          </cell>
          <cell r="AC117">
            <v>0</v>
          </cell>
          <cell r="AF117">
            <v>0</v>
          </cell>
          <cell r="AL117">
            <v>0</v>
          </cell>
          <cell r="AM117">
            <v>0</v>
          </cell>
        </row>
        <row r="118">
          <cell r="Z118">
            <v>3962478</v>
          </cell>
          <cell r="AC118">
            <v>3962478</v>
          </cell>
          <cell r="AF118">
            <v>3962478</v>
          </cell>
          <cell r="AL118">
            <v>0</v>
          </cell>
          <cell r="AM118">
            <v>0</v>
          </cell>
        </row>
        <row r="119">
          <cell r="Z119">
            <v>0</v>
          </cell>
          <cell r="AC119">
            <v>0</v>
          </cell>
          <cell r="AF119">
            <v>0</v>
          </cell>
          <cell r="AL119">
            <v>0</v>
          </cell>
          <cell r="AM119">
            <v>0</v>
          </cell>
        </row>
        <row r="120">
          <cell r="Z120">
            <v>0</v>
          </cell>
          <cell r="AC120">
            <v>0</v>
          </cell>
          <cell r="AF120">
            <v>0</v>
          </cell>
          <cell r="AL120">
            <v>0</v>
          </cell>
          <cell r="AM120">
            <v>0</v>
          </cell>
        </row>
        <row r="121">
          <cell r="Z121">
            <v>0</v>
          </cell>
          <cell r="AC121">
            <v>0</v>
          </cell>
          <cell r="AF121">
            <v>0</v>
          </cell>
          <cell r="AL121">
            <v>0</v>
          </cell>
          <cell r="AM121">
            <v>0</v>
          </cell>
        </row>
        <row r="124">
          <cell r="Z124">
            <v>0</v>
          </cell>
          <cell r="AC124">
            <v>0</v>
          </cell>
          <cell r="AF124">
            <v>0</v>
          </cell>
          <cell r="AL124">
            <v>0</v>
          </cell>
          <cell r="AM124">
            <v>0</v>
          </cell>
        </row>
        <row r="125">
          <cell r="Z125">
            <v>0</v>
          </cell>
          <cell r="AC125">
            <v>0</v>
          </cell>
          <cell r="AF125">
            <v>0</v>
          </cell>
          <cell r="AL125">
            <v>0</v>
          </cell>
          <cell r="AM125">
            <v>0</v>
          </cell>
        </row>
        <row r="126">
          <cell r="Z126">
            <v>20109638</v>
          </cell>
          <cell r="AC126">
            <v>20109638</v>
          </cell>
          <cell r="AF126">
            <v>19954938</v>
          </cell>
          <cell r="AL126">
            <v>0</v>
          </cell>
          <cell r="AM126">
            <v>0</v>
          </cell>
        </row>
        <row r="127">
          <cell r="Z127">
            <v>7715400</v>
          </cell>
          <cell r="AC127">
            <v>23695400</v>
          </cell>
          <cell r="AF127">
            <v>19795400</v>
          </cell>
          <cell r="AL127">
            <v>0</v>
          </cell>
          <cell r="AM127">
            <v>0</v>
          </cell>
        </row>
        <row r="128">
          <cell r="Z128">
            <v>0</v>
          </cell>
          <cell r="AC128">
            <v>0</v>
          </cell>
          <cell r="AF128">
            <v>0</v>
          </cell>
          <cell r="AL128">
            <v>0</v>
          </cell>
          <cell r="AM128">
            <v>0</v>
          </cell>
        </row>
        <row r="129">
          <cell r="Z129">
            <v>0</v>
          </cell>
          <cell r="AC129">
            <v>0</v>
          </cell>
          <cell r="AF129">
            <v>0</v>
          </cell>
          <cell r="AL129">
            <v>0</v>
          </cell>
          <cell r="AM129">
            <v>0</v>
          </cell>
        </row>
        <row r="130">
          <cell r="Z130">
            <v>320000</v>
          </cell>
          <cell r="AC130">
            <v>52570713</v>
          </cell>
          <cell r="AF130">
            <v>31154354</v>
          </cell>
          <cell r="AL130">
            <v>0</v>
          </cell>
          <cell r="AM130">
            <v>0</v>
          </cell>
        </row>
        <row r="131">
          <cell r="Z131">
            <v>2000000</v>
          </cell>
          <cell r="AC131">
            <v>2000000</v>
          </cell>
          <cell r="AF131">
            <v>2000000</v>
          </cell>
          <cell r="AL131">
            <v>0</v>
          </cell>
          <cell r="AM131">
            <v>0</v>
          </cell>
        </row>
        <row r="132">
          <cell r="Z132">
            <v>0</v>
          </cell>
          <cell r="AC132">
            <v>0</v>
          </cell>
          <cell r="AF132">
            <v>0</v>
          </cell>
          <cell r="AL132">
            <v>0</v>
          </cell>
          <cell r="AM132">
            <v>0</v>
          </cell>
        </row>
        <row r="133">
          <cell r="Z133">
            <v>0</v>
          </cell>
          <cell r="AC133">
            <v>0</v>
          </cell>
          <cell r="AF133">
            <v>0</v>
          </cell>
          <cell r="AL133">
            <v>0</v>
          </cell>
          <cell r="AM133">
            <v>0</v>
          </cell>
        </row>
        <row r="134">
          <cell r="Z134">
            <v>0</v>
          </cell>
          <cell r="AC134">
            <v>0</v>
          </cell>
          <cell r="AF134">
            <v>0</v>
          </cell>
          <cell r="AL134">
            <v>0</v>
          </cell>
          <cell r="AM134">
            <v>0</v>
          </cell>
        </row>
        <row r="135">
          <cell r="Z135">
            <v>0</v>
          </cell>
          <cell r="AC135">
            <v>0</v>
          </cell>
          <cell r="AF135">
            <v>0</v>
          </cell>
          <cell r="AL135">
            <v>0</v>
          </cell>
          <cell r="AM135">
            <v>0</v>
          </cell>
        </row>
        <row r="136">
          <cell r="Z136">
            <v>0</v>
          </cell>
          <cell r="AC136">
            <v>0</v>
          </cell>
          <cell r="AF136">
            <v>0</v>
          </cell>
          <cell r="AL136">
            <v>0</v>
          </cell>
          <cell r="AM136">
            <v>0</v>
          </cell>
        </row>
        <row r="137">
          <cell r="Z137">
            <v>0</v>
          </cell>
          <cell r="AC137">
            <v>0</v>
          </cell>
          <cell r="AF137">
            <v>0</v>
          </cell>
          <cell r="AL137">
            <v>0</v>
          </cell>
          <cell r="AM137">
            <v>0</v>
          </cell>
        </row>
        <row r="138">
          <cell r="Z138">
            <v>0</v>
          </cell>
          <cell r="AC138">
            <v>0</v>
          </cell>
          <cell r="AF138">
            <v>0</v>
          </cell>
          <cell r="AL138">
            <v>0</v>
          </cell>
          <cell r="AM138">
            <v>0</v>
          </cell>
        </row>
        <row r="139">
          <cell r="Z139">
            <v>0</v>
          </cell>
          <cell r="AC139">
            <v>0</v>
          </cell>
          <cell r="AF139">
            <v>0</v>
          </cell>
          <cell r="AL139">
            <v>0</v>
          </cell>
          <cell r="AM139">
            <v>0</v>
          </cell>
        </row>
        <row r="142">
          <cell r="Z142">
            <v>0</v>
          </cell>
          <cell r="AC142">
            <v>0</v>
          </cell>
          <cell r="AF142">
            <v>0</v>
          </cell>
          <cell r="AL142">
            <v>0</v>
          </cell>
          <cell r="AM142">
            <v>0</v>
          </cell>
        </row>
        <row r="143">
          <cell r="Z143">
            <v>0</v>
          </cell>
          <cell r="AC143">
            <v>0</v>
          </cell>
          <cell r="AF143">
            <v>0</v>
          </cell>
          <cell r="AL143">
            <v>0</v>
          </cell>
          <cell r="AM143">
            <v>0</v>
          </cell>
        </row>
        <row r="148">
          <cell r="Z148">
            <v>207849900</v>
          </cell>
          <cell r="AC148">
            <v>97511662</v>
          </cell>
          <cell r="AF148">
            <v>71849041</v>
          </cell>
          <cell r="AL148">
            <v>0</v>
          </cell>
          <cell r="AM148">
            <v>0</v>
          </cell>
        </row>
        <row r="150">
          <cell r="Z150">
            <v>0</v>
          </cell>
          <cell r="AC150">
            <v>0</v>
          </cell>
          <cell r="AF150">
            <v>0</v>
          </cell>
          <cell r="AL150">
            <v>0</v>
          </cell>
          <cell r="AM150">
            <v>0</v>
          </cell>
        </row>
        <row r="151">
          <cell r="Z151">
            <v>44910829</v>
          </cell>
          <cell r="AC151">
            <v>44910829</v>
          </cell>
          <cell r="AF151">
            <v>57208776</v>
          </cell>
          <cell r="AL151">
            <v>0</v>
          </cell>
          <cell r="AM151">
            <v>100000000</v>
          </cell>
        </row>
        <row r="152">
          <cell r="Z152">
            <v>5363995</v>
          </cell>
          <cell r="AC152">
            <v>5363995</v>
          </cell>
          <cell r="AF152">
            <v>5363995</v>
          </cell>
          <cell r="AL152">
            <v>0</v>
          </cell>
          <cell r="AM152">
            <v>0</v>
          </cell>
        </row>
        <row r="153">
          <cell r="Z153">
            <v>0</v>
          </cell>
          <cell r="AC153">
            <v>0</v>
          </cell>
          <cell r="AF153">
            <v>0</v>
          </cell>
          <cell r="AL153">
            <v>0</v>
          </cell>
          <cell r="AM153">
            <v>0</v>
          </cell>
        </row>
        <row r="156">
          <cell r="Z156">
            <v>39677123</v>
          </cell>
          <cell r="AC156">
            <v>26837499</v>
          </cell>
          <cell r="AF156">
            <v>67913887</v>
          </cell>
          <cell r="AL156">
            <v>0</v>
          </cell>
          <cell r="AM156">
            <v>0</v>
          </cell>
        </row>
        <row r="157">
          <cell r="AL157">
            <v>0</v>
          </cell>
          <cell r="AM157">
            <v>25000000</v>
          </cell>
        </row>
        <row r="158">
          <cell r="Z158">
            <v>0</v>
          </cell>
          <cell r="AC158">
            <v>0</v>
          </cell>
          <cell r="AF158">
            <v>2351292</v>
          </cell>
          <cell r="AL158">
            <v>0</v>
          </cell>
          <cell r="AM158">
            <v>0</v>
          </cell>
        </row>
        <row r="159">
          <cell r="Z159">
            <v>0</v>
          </cell>
          <cell r="AC159">
            <v>0</v>
          </cell>
          <cell r="AF159">
            <v>0</v>
          </cell>
          <cell r="AL159">
            <v>0</v>
          </cell>
          <cell r="AM159">
            <v>0</v>
          </cell>
        </row>
        <row r="160">
          <cell r="Z160">
            <v>236140</v>
          </cell>
          <cell r="AC160">
            <v>236140</v>
          </cell>
          <cell r="AF160">
            <v>0</v>
          </cell>
          <cell r="AL160">
            <v>0</v>
          </cell>
          <cell r="AM160">
            <v>0</v>
          </cell>
        </row>
        <row r="161">
          <cell r="Z161">
            <v>0</v>
          </cell>
          <cell r="AC161">
            <v>0</v>
          </cell>
          <cell r="AF161">
            <v>0</v>
          </cell>
          <cell r="AL161">
            <v>0</v>
          </cell>
          <cell r="AM161">
            <v>0</v>
          </cell>
        </row>
        <row r="162">
          <cell r="Z162">
            <v>0</v>
          </cell>
          <cell r="AC162">
            <v>0</v>
          </cell>
          <cell r="AF162">
            <v>0</v>
          </cell>
          <cell r="AL162">
            <v>0</v>
          </cell>
          <cell r="AM162">
            <v>0</v>
          </cell>
        </row>
        <row r="163">
          <cell r="Z163">
            <v>0</v>
          </cell>
          <cell r="AC163">
            <v>0</v>
          </cell>
          <cell r="AF163">
            <v>0</v>
          </cell>
          <cell r="AL163">
            <v>0</v>
          </cell>
          <cell r="AM163">
            <v>0</v>
          </cell>
        </row>
        <row r="164">
          <cell r="Z164">
            <v>8061287</v>
          </cell>
          <cell r="AC164">
            <v>8061287</v>
          </cell>
          <cell r="AF164">
            <v>0</v>
          </cell>
          <cell r="AL164">
            <v>0</v>
          </cell>
          <cell r="AM164">
            <v>0</v>
          </cell>
        </row>
        <row r="165">
          <cell r="Z165">
            <v>0</v>
          </cell>
          <cell r="AC165">
            <v>0</v>
          </cell>
          <cell r="AF165">
            <v>0</v>
          </cell>
          <cell r="AL165">
            <v>0</v>
          </cell>
          <cell r="AM165">
            <v>0</v>
          </cell>
        </row>
        <row r="166">
          <cell r="Z166">
            <v>9699000</v>
          </cell>
          <cell r="AC166">
            <v>11936946</v>
          </cell>
          <cell r="AF166">
            <v>15872392</v>
          </cell>
          <cell r="AL166">
            <v>0</v>
          </cell>
          <cell r="AM166">
            <v>25000000</v>
          </cell>
        </row>
        <row r="167">
          <cell r="Z167">
            <v>0</v>
          </cell>
          <cell r="AC167">
            <v>0</v>
          </cell>
          <cell r="AF167">
            <v>0</v>
          </cell>
          <cell r="AL167">
            <v>0</v>
          </cell>
          <cell r="AM167">
            <v>0</v>
          </cell>
        </row>
        <row r="168">
          <cell r="Z168">
            <v>0</v>
          </cell>
          <cell r="AC168">
            <v>0</v>
          </cell>
          <cell r="AF168">
            <v>22275737</v>
          </cell>
          <cell r="AL168">
            <v>0</v>
          </cell>
          <cell r="AM168">
            <v>0</v>
          </cell>
        </row>
        <row r="173">
          <cell r="Z173">
            <v>0</v>
          </cell>
          <cell r="AC173">
            <v>0</v>
          </cell>
          <cell r="AF173">
            <v>4099482</v>
          </cell>
          <cell r="AL173">
            <v>0</v>
          </cell>
          <cell r="AM173">
            <v>0</v>
          </cell>
        </row>
        <row r="174">
          <cell r="Z174">
            <v>0</v>
          </cell>
          <cell r="AC174">
            <v>0</v>
          </cell>
          <cell r="AF174">
            <v>0</v>
          </cell>
          <cell r="AL174">
            <v>0</v>
          </cell>
          <cell r="AM174">
            <v>0</v>
          </cell>
        </row>
        <row r="177">
          <cell r="Z177">
            <v>8561741</v>
          </cell>
          <cell r="AC177">
            <v>8561741</v>
          </cell>
          <cell r="AF177">
            <v>8561741</v>
          </cell>
          <cell r="AL177">
            <v>0</v>
          </cell>
          <cell r="AM177">
            <v>0</v>
          </cell>
        </row>
        <row r="178">
          <cell r="Z178">
            <v>0</v>
          </cell>
          <cell r="AC178">
            <v>0</v>
          </cell>
          <cell r="AF178">
            <v>0</v>
          </cell>
          <cell r="AL178">
            <v>0</v>
          </cell>
          <cell r="AM178">
            <v>0</v>
          </cell>
        </row>
        <row r="179">
          <cell r="Z179">
            <v>0</v>
          </cell>
          <cell r="AC179">
            <v>0</v>
          </cell>
          <cell r="AF179">
            <v>0</v>
          </cell>
          <cell r="AL179">
            <v>0</v>
          </cell>
          <cell r="AM179">
            <v>0</v>
          </cell>
        </row>
        <row r="180">
          <cell r="Z180">
            <v>0</v>
          </cell>
          <cell r="AC180">
            <v>0</v>
          </cell>
          <cell r="AF180">
            <v>0</v>
          </cell>
          <cell r="AL180">
            <v>0</v>
          </cell>
          <cell r="AM180">
            <v>0</v>
          </cell>
        </row>
        <row r="181">
          <cell r="Z181">
            <v>0</v>
          </cell>
          <cell r="AC181">
            <v>0</v>
          </cell>
          <cell r="AF181">
            <v>0</v>
          </cell>
          <cell r="AL181">
            <v>0</v>
          </cell>
          <cell r="AM181">
            <v>0</v>
          </cell>
        </row>
        <row r="182">
          <cell r="Z182">
            <v>0</v>
          </cell>
          <cell r="AC182">
            <v>0</v>
          </cell>
          <cell r="AF182">
            <v>0</v>
          </cell>
          <cell r="AL182">
            <v>0</v>
          </cell>
          <cell r="AM182">
            <v>0</v>
          </cell>
        </row>
        <row r="183">
          <cell r="Z183">
            <v>0</v>
          </cell>
          <cell r="AC183">
            <v>0</v>
          </cell>
          <cell r="AF183">
            <v>0</v>
          </cell>
          <cell r="AL183">
            <v>0</v>
          </cell>
          <cell r="AM183">
            <v>0</v>
          </cell>
        </row>
        <row r="186">
          <cell r="Z186">
            <v>137993149</v>
          </cell>
          <cell r="AC186">
            <v>35000000</v>
          </cell>
          <cell r="AF186">
            <v>35000000</v>
          </cell>
          <cell r="AL186">
            <v>138000000</v>
          </cell>
          <cell r="AM186">
            <v>0</v>
          </cell>
        </row>
        <row r="187">
          <cell r="AL187">
            <v>0</v>
          </cell>
          <cell r="AM187">
            <v>0</v>
          </cell>
        </row>
        <row r="188">
          <cell r="Z188">
            <v>0</v>
          </cell>
          <cell r="AC188">
            <v>0</v>
          </cell>
          <cell r="AF188">
            <v>0</v>
          </cell>
          <cell r="AL188">
            <v>0</v>
          </cell>
          <cell r="AM188">
            <v>0</v>
          </cell>
        </row>
        <row r="189">
          <cell r="Z189">
            <v>0</v>
          </cell>
          <cell r="AC189">
            <v>0</v>
          </cell>
          <cell r="AF189">
            <v>0</v>
          </cell>
          <cell r="AL189">
            <v>0</v>
          </cell>
          <cell r="AM189">
            <v>0</v>
          </cell>
        </row>
        <row r="190">
          <cell r="Z190">
            <v>0</v>
          </cell>
          <cell r="AC190">
            <v>0</v>
          </cell>
          <cell r="AF190">
            <v>0</v>
          </cell>
          <cell r="AL190">
            <v>0</v>
          </cell>
          <cell r="AM190">
            <v>0</v>
          </cell>
        </row>
        <row r="191">
          <cell r="Z191">
            <v>0</v>
          </cell>
          <cell r="AC191">
            <v>0</v>
          </cell>
          <cell r="AF191">
            <v>0</v>
          </cell>
          <cell r="AL191">
            <v>0</v>
          </cell>
          <cell r="AM191">
            <v>0</v>
          </cell>
        </row>
        <row r="198">
          <cell r="Z198">
            <v>89403191</v>
          </cell>
          <cell r="AC198">
            <v>91269866</v>
          </cell>
          <cell r="AF198">
            <v>94246899</v>
          </cell>
          <cell r="AL198">
            <v>100000000</v>
          </cell>
          <cell r="AM198">
            <v>43953754</v>
          </cell>
        </row>
        <row r="199">
          <cell r="Z199">
            <v>291488637</v>
          </cell>
          <cell r="AC199">
            <v>291488637</v>
          </cell>
          <cell r="AF199">
            <v>289463170</v>
          </cell>
          <cell r="AL199">
            <v>0</v>
          </cell>
          <cell r="AM199">
            <v>0</v>
          </cell>
        </row>
        <row r="200">
          <cell r="Z200">
            <v>41167299</v>
          </cell>
          <cell r="AC200">
            <v>41167299</v>
          </cell>
          <cell r="AF200">
            <v>17925305</v>
          </cell>
          <cell r="AL200">
            <v>0</v>
          </cell>
          <cell r="AM200">
            <v>0</v>
          </cell>
        </row>
        <row r="201">
          <cell r="Z201">
            <v>0</v>
          </cell>
          <cell r="AC201">
            <v>0</v>
          </cell>
          <cell r="AF201">
            <v>2802117</v>
          </cell>
          <cell r="AL201">
            <v>0</v>
          </cell>
          <cell r="AM201">
            <v>0</v>
          </cell>
        </row>
        <row r="202">
          <cell r="Z202">
            <v>0</v>
          </cell>
          <cell r="AC202">
            <v>0</v>
          </cell>
          <cell r="AF202">
            <v>0</v>
          </cell>
          <cell r="AL202">
            <v>0</v>
          </cell>
          <cell r="AM202">
            <v>0</v>
          </cell>
        </row>
        <row r="203">
          <cell r="Z203">
            <v>0</v>
          </cell>
          <cell r="AC203">
            <v>0</v>
          </cell>
          <cell r="AF203">
            <v>0</v>
          </cell>
          <cell r="AL203">
            <v>0</v>
          </cell>
          <cell r="AM203">
            <v>0</v>
          </cell>
        </row>
        <row r="204">
          <cell r="Z204">
            <v>0</v>
          </cell>
          <cell r="AC204">
            <v>0</v>
          </cell>
          <cell r="AF204">
            <v>0</v>
          </cell>
          <cell r="AL204">
            <v>0</v>
          </cell>
          <cell r="AM204">
            <v>0</v>
          </cell>
        </row>
        <row r="206">
          <cell r="Z206">
            <v>4203000</v>
          </cell>
          <cell r="AC206">
            <v>72481500</v>
          </cell>
          <cell r="AF206">
            <v>27139427</v>
          </cell>
          <cell r="AL206">
            <v>-100000000</v>
          </cell>
          <cell r="AM206">
            <v>0</v>
          </cell>
        </row>
        <row r="207">
          <cell r="Z207">
            <v>0</v>
          </cell>
          <cell r="AC207">
            <v>0</v>
          </cell>
          <cell r="AF207">
            <v>56292535</v>
          </cell>
          <cell r="AL207">
            <v>0</v>
          </cell>
          <cell r="AM207">
            <v>0</v>
          </cell>
        </row>
        <row r="212">
          <cell r="Z212">
            <v>0</v>
          </cell>
          <cell r="AC212">
            <v>0</v>
          </cell>
          <cell r="AF212">
            <v>0</v>
          </cell>
          <cell r="AL212">
            <v>0</v>
          </cell>
          <cell r="AM212">
            <v>0</v>
          </cell>
        </row>
        <row r="213">
          <cell r="Z213">
            <v>0</v>
          </cell>
          <cell r="AC213">
            <v>0</v>
          </cell>
          <cell r="AF213">
            <v>0</v>
          </cell>
          <cell r="AL213">
            <v>0</v>
          </cell>
          <cell r="AM213">
            <v>0</v>
          </cell>
        </row>
        <row r="214">
          <cell r="Z214">
            <v>0</v>
          </cell>
          <cell r="AC214">
            <v>0</v>
          </cell>
          <cell r="AF214">
            <v>0</v>
          </cell>
          <cell r="AL214">
            <v>0</v>
          </cell>
          <cell r="AM214">
            <v>0</v>
          </cell>
        </row>
        <row r="215">
          <cell r="Z215">
            <v>0</v>
          </cell>
          <cell r="AC215">
            <v>0</v>
          </cell>
          <cell r="AF215">
            <v>0</v>
          </cell>
          <cell r="AL215">
            <v>0</v>
          </cell>
          <cell r="AM215">
            <v>0</v>
          </cell>
        </row>
        <row r="216">
          <cell r="Z216">
            <v>0</v>
          </cell>
          <cell r="AC216">
            <v>0</v>
          </cell>
          <cell r="AF216">
            <v>0</v>
          </cell>
          <cell r="AL216">
            <v>0</v>
          </cell>
          <cell r="AM216">
            <v>0</v>
          </cell>
        </row>
        <row r="217">
          <cell r="Z217">
            <v>0</v>
          </cell>
          <cell r="AC217">
            <v>0</v>
          </cell>
          <cell r="AF217">
            <v>0</v>
          </cell>
          <cell r="AL217">
            <v>0</v>
          </cell>
          <cell r="AM217">
            <v>0</v>
          </cell>
        </row>
        <row r="218">
          <cell r="Z218">
            <v>0</v>
          </cell>
          <cell r="AC218">
            <v>0</v>
          </cell>
          <cell r="AF218">
            <v>0</v>
          </cell>
          <cell r="AL218">
            <v>0</v>
          </cell>
          <cell r="AM218">
            <v>0</v>
          </cell>
        </row>
        <row r="223">
          <cell r="Z223">
            <v>0</v>
          </cell>
          <cell r="AC223">
            <v>0</v>
          </cell>
          <cell r="AF223">
            <v>0</v>
          </cell>
          <cell r="AL223">
            <v>0</v>
          </cell>
          <cell r="AM223">
            <v>0</v>
          </cell>
        </row>
        <row r="224">
          <cell r="Z224">
            <v>0</v>
          </cell>
          <cell r="AC224">
            <v>0</v>
          </cell>
          <cell r="AF224">
            <v>0</v>
          </cell>
          <cell r="AL224">
            <v>0</v>
          </cell>
          <cell r="AM224">
            <v>0</v>
          </cell>
        </row>
        <row r="225">
          <cell r="Z225">
            <v>0</v>
          </cell>
          <cell r="AC225">
            <v>0</v>
          </cell>
          <cell r="AF225">
            <v>0</v>
          </cell>
          <cell r="AL225">
            <v>0</v>
          </cell>
          <cell r="AM225">
            <v>0</v>
          </cell>
        </row>
        <row r="228">
          <cell r="Z228">
            <v>0</v>
          </cell>
          <cell r="AC228">
            <v>0</v>
          </cell>
          <cell r="AF228">
            <v>0</v>
          </cell>
          <cell r="AL228">
            <v>0</v>
          </cell>
          <cell r="AM228">
            <v>0</v>
          </cell>
        </row>
        <row r="229">
          <cell r="Z229">
            <v>0</v>
          </cell>
          <cell r="AC229">
            <v>0</v>
          </cell>
          <cell r="AF229">
            <v>0</v>
          </cell>
          <cell r="AL229">
            <v>0</v>
          </cell>
          <cell r="AM229">
            <v>0</v>
          </cell>
        </row>
        <row r="230">
          <cell r="Z230">
            <v>0</v>
          </cell>
          <cell r="AC230">
            <v>0</v>
          </cell>
          <cell r="AF230">
            <v>0</v>
          </cell>
          <cell r="AL230">
            <v>0</v>
          </cell>
          <cell r="AM230">
            <v>0</v>
          </cell>
        </row>
        <row r="236">
          <cell r="Z236">
            <v>7200000</v>
          </cell>
          <cell r="AC236">
            <v>7200000</v>
          </cell>
          <cell r="AF236">
            <v>19096745</v>
          </cell>
          <cell r="AL236">
            <v>0</v>
          </cell>
          <cell r="AM236">
            <v>0</v>
          </cell>
        </row>
        <row r="237">
          <cell r="Z237">
            <v>-176314251</v>
          </cell>
          <cell r="AC237">
            <v>0</v>
          </cell>
          <cell r="AF237">
            <v>0</v>
          </cell>
          <cell r="AL237">
            <v>0</v>
          </cell>
          <cell r="AM237">
            <v>0</v>
          </cell>
        </row>
        <row r="238">
          <cell r="Z238">
            <v>0</v>
          </cell>
          <cell r="AC238">
            <v>0</v>
          </cell>
          <cell r="AF238">
            <v>0</v>
          </cell>
          <cell r="AL238">
            <v>0</v>
          </cell>
          <cell r="AM238">
            <v>0</v>
          </cell>
        </row>
        <row r="239">
          <cell r="Z239">
            <v>0</v>
          </cell>
          <cell r="AC239">
            <v>0</v>
          </cell>
          <cell r="AF239">
            <v>0</v>
          </cell>
          <cell r="AL239">
            <v>0</v>
          </cell>
          <cell r="AM239">
            <v>0</v>
          </cell>
        </row>
        <row r="240">
          <cell r="Z240">
            <v>0</v>
          </cell>
          <cell r="AC240">
            <v>0</v>
          </cell>
          <cell r="AF240">
            <v>0</v>
          </cell>
          <cell r="AL240">
            <v>0</v>
          </cell>
          <cell r="AM240">
            <v>0</v>
          </cell>
        </row>
        <row r="241">
          <cell r="Z241">
            <v>0</v>
          </cell>
          <cell r="AC241">
            <v>0</v>
          </cell>
          <cell r="AF241">
            <v>0</v>
          </cell>
          <cell r="AL241">
            <v>0</v>
          </cell>
          <cell r="AM241">
            <v>0</v>
          </cell>
        </row>
        <row r="244">
          <cell r="AL244">
            <v>0</v>
          </cell>
          <cell r="AM244">
            <v>0</v>
          </cell>
        </row>
        <row r="245">
          <cell r="Z245">
            <v>1638845</v>
          </cell>
          <cell r="AC245">
            <v>28625108</v>
          </cell>
          <cell r="AF245">
            <v>17975118</v>
          </cell>
          <cell r="AL245">
            <v>0</v>
          </cell>
          <cell r="AM245">
            <v>0</v>
          </cell>
        </row>
        <row r="246">
          <cell r="Z246">
            <v>0</v>
          </cell>
          <cell r="AC246">
            <v>0</v>
          </cell>
          <cell r="AF246">
            <v>0</v>
          </cell>
          <cell r="AL246">
            <v>0</v>
          </cell>
          <cell r="AM246">
            <v>0</v>
          </cell>
        </row>
        <row r="247">
          <cell r="Z247">
            <v>0</v>
          </cell>
          <cell r="AC247">
            <v>0</v>
          </cell>
          <cell r="AF247">
            <v>0</v>
          </cell>
          <cell r="AL247">
            <v>0</v>
          </cell>
          <cell r="AM247">
            <v>0</v>
          </cell>
        </row>
        <row r="248">
          <cell r="Z248">
            <v>0</v>
          </cell>
          <cell r="AC248">
            <v>0</v>
          </cell>
          <cell r="AF248">
            <v>0</v>
          </cell>
          <cell r="AL248">
            <v>0</v>
          </cell>
          <cell r="AM248">
            <v>0</v>
          </cell>
        </row>
        <row r="249">
          <cell r="Z249">
            <v>0</v>
          </cell>
          <cell r="AC249">
            <v>0</v>
          </cell>
          <cell r="AF249">
            <v>0</v>
          </cell>
          <cell r="AL249">
            <v>0</v>
          </cell>
          <cell r="AM249">
            <v>0</v>
          </cell>
        </row>
        <row r="250">
          <cell r="Z250">
            <v>0</v>
          </cell>
          <cell r="AC250">
            <v>0</v>
          </cell>
          <cell r="AF250">
            <v>0</v>
          </cell>
          <cell r="AL250">
            <v>0</v>
          </cell>
          <cell r="AM250">
            <v>0</v>
          </cell>
        </row>
        <row r="251">
          <cell r="Z251">
            <v>0</v>
          </cell>
          <cell r="AC251">
            <v>0</v>
          </cell>
          <cell r="AF251">
            <v>0</v>
          </cell>
          <cell r="AL251">
            <v>0</v>
          </cell>
          <cell r="AM251">
            <v>0</v>
          </cell>
        </row>
        <row r="252">
          <cell r="Z252">
            <v>0</v>
          </cell>
          <cell r="AC252">
            <v>0</v>
          </cell>
          <cell r="AF252">
            <v>0</v>
          </cell>
          <cell r="AL252">
            <v>0</v>
          </cell>
          <cell r="AM252">
            <v>0</v>
          </cell>
        </row>
        <row r="253">
          <cell r="Z253">
            <v>0</v>
          </cell>
          <cell r="AC253">
            <v>0</v>
          </cell>
          <cell r="AF253">
            <v>0</v>
          </cell>
          <cell r="AL253">
            <v>0</v>
          </cell>
          <cell r="AM253">
            <v>0</v>
          </cell>
        </row>
        <row r="254">
          <cell r="Z254">
            <v>0</v>
          </cell>
          <cell r="AC254">
            <v>0</v>
          </cell>
          <cell r="AF254">
            <v>0</v>
          </cell>
          <cell r="AL254">
            <v>0</v>
          </cell>
          <cell r="AM254">
            <v>0</v>
          </cell>
        </row>
        <row r="255">
          <cell r="Z255">
            <v>0</v>
          </cell>
          <cell r="AC255">
            <v>0</v>
          </cell>
          <cell r="AF255">
            <v>0</v>
          </cell>
          <cell r="AL255">
            <v>0</v>
          </cell>
          <cell r="AM255">
            <v>0</v>
          </cell>
        </row>
        <row r="256">
          <cell r="Z256">
            <v>0</v>
          </cell>
          <cell r="AC256">
            <v>0</v>
          </cell>
          <cell r="AF256">
            <v>0</v>
          </cell>
          <cell r="AL256">
            <v>0</v>
          </cell>
          <cell r="AM256">
            <v>0</v>
          </cell>
        </row>
      </sheetData>
      <sheetData sheetId="11">
        <row r="7">
          <cell r="BE7">
            <v>0</v>
          </cell>
          <cell r="BK7">
            <v>1554555345</v>
          </cell>
          <cell r="BQ7">
            <v>1554555345</v>
          </cell>
        </row>
        <row r="8">
          <cell r="A8">
            <v>1</v>
          </cell>
          <cell r="B8" t="str">
            <v>INGRESOS</v>
          </cell>
          <cell r="S8" t="str">
            <v/>
          </cell>
          <cell r="T8" t="str">
            <v>GASTOS</v>
          </cell>
          <cell r="BE8">
            <v>1308128106</v>
          </cell>
          <cell r="BK8">
            <v>155442367</v>
          </cell>
        </row>
        <row r="9">
          <cell r="BE9">
            <v>1305532497</v>
          </cell>
          <cell r="BK9">
            <v>1176112457</v>
          </cell>
        </row>
        <row r="10">
          <cell r="A10">
            <v>10</v>
          </cell>
          <cell r="B10" t="str">
            <v>DISPONIBILIDAD INICIAL</v>
          </cell>
          <cell r="S10" t="str">
            <v>A</v>
          </cell>
          <cell r="T10" t="str">
            <v>GASTOS DE FUNCIONAMIENTO</v>
          </cell>
          <cell r="BE10">
            <v>1305532497</v>
          </cell>
          <cell r="BK10">
            <v>207965116</v>
          </cell>
          <cell r="BQ10">
            <v>115048086</v>
          </cell>
        </row>
        <row r="11">
          <cell r="BE11">
            <v>854607526</v>
          </cell>
          <cell r="BK11">
            <v>15035405</v>
          </cell>
          <cell r="BQ11">
            <v>1965133</v>
          </cell>
        </row>
        <row r="12">
          <cell r="A12">
            <v>1001</v>
          </cell>
          <cell r="B12" t="str">
            <v>Bienestar Social (Caja, Bancos, Inversiones Tempor.) a Dic-31-2019</v>
          </cell>
          <cell r="D12">
            <v>0</v>
          </cell>
          <cell r="E12">
            <v>200313</v>
          </cell>
          <cell r="I12">
            <v>200313</v>
          </cell>
          <cell r="L12">
            <v>200313</v>
          </cell>
          <cell r="P12">
            <v>0</v>
          </cell>
          <cell r="Q12">
            <v>0</v>
          </cell>
          <cell r="S12">
            <v>1000000</v>
          </cell>
          <cell r="T12" t="str">
            <v>GASTOS DE PERSONAL</v>
          </cell>
          <cell r="BE12">
            <v>148400269</v>
          </cell>
          <cell r="BK12">
            <v>213204904</v>
          </cell>
          <cell r="BQ12">
            <v>2340143</v>
          </cell>
        </row>
        <row r="13">
          <cell r="A13">
            <v>1002</v>
          </cell>
          <cell r="B13" t="str">
            <v>Fondo Vivienda (Caja, Bancos, Inversiones Tempor.) a Dic-31-2019</v>
          </cell>
          <cell r="D13">
            <v>0</v>
          </cell>
          <cell r="E13">
            <v>0</v>
          </cell>
          <cell r="I13">
            <v>0</v>
          </cell>
          <cell r="L13">
            <v>0</v>
          </cell>
          <cell r="P13">
            <v>0</v>
          </cell>
          <cell r="Q13">
            <v>0</v>
          </cell>
          <cell r="BE13">
            <v>0</v>
          </cell>
          <cell r="BK13">
            <v>12859381</v>
          </cell>
          <cell r="BQ13">
            <v>36089005</v>
          </cell>
        </row>
        <row r="14">
          <cell r="A14">
            <v>1003</v>
          </cell>
          <cell r="B14" t="str">
            <v>Fondos Comunes y Especiales (Caja, Bancos, Invers. Tempor.) a Dic-31-2019</v>
          </cell>
          <cell r="D14">
            <v>0</v>
          </cell>
          <cell r="E14">
            <v>38380342</v>
          </cell>
          <cell r="I14">
            <v>38380342</v>
          </cell>
          <cell r="L14">
            <v>38380342</v>
          </cell>
          <cell r="P14">
            <v>0</v>
          </cell>
          <cell r="Q14">
            <v>0</v>
          </cell>
          <cell r="S14">
            <v>1010000</v>
          </cell>
          <cell r="T14" t="str">
            <v>Gastos de Administración</v>
          </cell>
          <cell r="BE14">
            <v>218341704</v>
          </cell>
          <cell r="BK14">
            <v>0</v>
          </cell>
          <cell r="BQ14">
            <v>1176112457</v>
          </cell>
        </row>
        <row r="15">
          <cell r="A15">
            <v>1004</v>
          </cell>
          <cell r="B15" t="str">
            <v>Cesantias Ley 50/1990 a Dic-31-2019</v>
          </cell>
          <cell r="D15">
            <v>0</v>
          </cell>
          <cell r="E15">
            <v>0</v>
          </cell>
          <cell r="I15">
            <v>0</v>
          </cell>
          <cell r="L15">
            <v>0</v>
          </cell>
          <cell r="P15">
            <v>0</v>
          </cell>
          <cell r="Q15">
            <v>0</v>
          </cell>
          <cell r="S15" t="str">
            <v/>
          </cell>
          <cell r="T15" t="str">
            <v xml:space="preserve"> </v>
          </cell>
          <cell r="BE15">
            <v>0</v>
          </cell>
          <cell r="BK15">
            <v>0</v>
          </cell>
        </row>
        <row r="16">
          <cell r="A16" t="str">
            <v/>
          </cell>
          <cell r="B16" t="str">
            <v/>
          </cell>
          <cell r="S16">
            <v>1010100</v>
          </cell>
          <cell r="T16" t="str">
            <v>Servicios Personales Asociados a Nómina</v>
          </cell>
          <cell r="BE16">
            <v>0</v>
          </cell>
          <cell r="BK16">
            <v>1780619630</v>
          </cell>
          <cell r="BQ16">
            <v>45434256</v>
          </cell>
        </row>
        <row r="17">
          <cell r="A17">
            <v>11</v>
          </cell>
          <cell r="B17" t="str">
            <v>INGRESOS  CORRIENTES</v>
          </cell>
          <cell r="S17">
            <v>1010101</v>
          </cell>
          <cell r="T17" t="str">
            <v>Sueldos del Personal de nómina</v>
          </cell>
          <cell r="V17">
            <v>0</v>
          </cell>
          <cell r="W17">
            <v>0</v>
          </cell>
          <cell r="Z17">
            <v>49957247</v>
          </cell>
          <cell r="AA17">
            <v>544365409</v>
          </cell>
          <cell r="AC17">
            <v>49957247</v>
          </cell>
          <cell r="AD17">
            <v>544365409</v>
          </cell>
          <cell r="AF17">
            <v>49006444</v>
          </cell>
          <cell r="AG17">
            <v>494408162</v>
          </cell>
          <cell r="AL17">
            <v>0</v>
          </cell>
          <cell r="AM17">
            <v>0</v>
          </cell>
          <cell r="BE17">
            <v>84182998</v>
          </cell>
          <cell r="BQ17">
            <v>45029936</v>
          </cell>
        </row>
        <row r="18">
          <cell r="A18" t="str">
            <v/>
          </cell>
          <cell r="B18" t="str">
            <v/>
          </cell>
          <cell r="S18">
            <v>1010102</v>
          </cell>
          <cell r="T18" t="str">
            <v>Horas Extras,Dominic.,Festivos y Rec. Nocturnos</v>
          </cell>
          <cell r="V18">
            <v>0</v>
          </cell>
          <cell r="W18">
            <v>0</v>
          </cell>
          <cell r="Z18">
            <v>0</v>
          </cell>
          <cell r="AA18">
            <v>0</v>
          </cell>
          <cell r="AC18">
            <v>0</v>
          </cell>
          <cell r="AD18">
            <v>0</v>
          </cell>
          <cell r="AF18">
            <v>0</v>
          </cell>
          <cell r="AG18">
            <v>0</v>
          </cell>
          <cell r="AL18">
            <v>0</v>
          </cell>
          <cell r="AM18">
            <v>0</v>
          </cell>
          <cell r="BE18">
            <v>0</v>
          </cell>
          <cell r="BQ18">
            <v>95982985</v>
          </cell>
        </row>
        <row r="19">
          <cell r="A19">
            <v>113</v>
          </cell>
          <cell r="B19" t="str">
            <v>VENTA DE SERVICIOS</v>
          </cell>
          <cell r="S19">
            <v>1010103</v>
          </cell>
          <cell r="T19" t="str">
            <v>Prima Técnica</v>
          </cell>
          <cell r="V19">
            <v>0</v>
          </cell>
          <cell r="W19">
            <v>0</v>
          </cell>
          <cell r="Z19">
            <v>0</v>
          </cell>
          <cell r="AA19">
            <v>0</v>
          </cell>
          <cell r="AC19">
            <v>0</v>
          </cell>
          <cell r="AD19">
            <v>0</v>
          </cell>
          <cell r="AF19">
            <v>0</v>
          </cell>
          <cell r="AG19">
            <v>0</v>
          </cell>
          <cell r="AL19">
            <v>0</v>
          </cell>
          <cell r="AM19">
            <v>0</v>
          </cell>
          <cell r="BE19">
            <v>2595609</v>
          </cell>
          <cell r="BQ19">
            <v>21517939</v>
          </cell>
        </row>
        <row r="20">
          <cell r="A20" t="str">
            <v/>
          </cell>
          <cell r="B20" t="str">
            <v/>
          </cell>
          <cell r="S20">
            <v>1010104</v>
          </cell>
          <cell r="T20" t="str">
            <v>Otros</v>
          </cell>
          <cell r="BE20">
            <v>0</v>
          </cell>
          <cell r="BQ20">
            <v>0</v>
          </cell>
        </row>
        <row r="21">
          <cell r="A21">
            <v>11301</v>
          </cell>
          <cell r="B21" t="str">
            <v>Venta de Servicios de Salud</v>
          </cell>
          <cell r="S21" t="str">
            <v>1010104-1</v>
          </cell>
          <cell r="T21" t="str">
            <v xml:space="preserve">Prima de Navidad </v>
          </cell>
          <cell r="V21">
            <v>0</v>
          </cell>
          <cell r="W21">
            <v>0</v>
          </cell>
          <cell r="Z21">
            <v>53669338</v>
          </cell>
          <cell r="AA21">
            <v>55704598</v>
          </cell>
          <cell r="AC21">
            <v>53669338</v>
          </cell>
          <cell r="AD21">
            <v>55704598</v>
          </cell>
          <cell r="AF21">
            <v>0</v>
          </cell>
          <cell r="AG21">
            <v>2035260</v>
          </cell>
          <cell r="AL21">
            <v>0</v>
          </cell>
          <cell r="AM21">
            <v>0</v>
          </cell>
          <cell r="BE21">
            <v>49567710</v>
          </cell>
          <cell r="BQ21">
            <v>0</v>
          </cell>
        </row>
        <row r="22">
          <cell r="A22">
            <v>1130101</v>
          </cell>
          <cell r="B22" t="str">
            <v>EPS - REGIMEN CONTRIBUTIVO</v>
          </cell>
          <cell r="S22" t="str">
            <v>1010104-2</v>
          </cell>
          <cell r="T22" t="str">
            <v>Prima de Vacaciones</v>
          </cell>
          <cell r="V22">
            <v>0</v>
          </cell>
          <cell r="W22">
            <v>0</v>
          </cell>
          <cell r="Z22">
            <v>1018947</v>
          </cell>
          <cell r="AA22">
            <v>20698648</v>
          </cell>
          <cell r="AC22">
            <v>1018947</v>
          </cell>
          <cell r="AD22">
            <v>20698648</v>
          </cell>
          <cell r="AF22">
            <v>0</v>
          </cell>
          <cell r="AG22">
            <v>19679701</v>
          </cell>
          <cell r="AL22">
            <v>0</v>
          </cell>
          <cell r="AM22">
            <v>0</v>
          </cell>
          <cell r="BE22">
            <v>1357695816</v>
          </cell>
        </row>
        <row r="23">
          <cell r="A23" t="str">
            <v>1130101-1</v>
          </cell>
          <cell r="D23">
            <v>0</v>
          </cell>
          <cell r="E23">
            <v>0</v>
          </cell>
          <cell r="H23">
            <v>412383748</v>
          </cell>
          <cell r="I23">
            <v>4474359858</v>
          </cell>
          <cell r="K23">
            <v>148400269</v>
          </cell>
          <cell r="L23">
            <v>1602907993</v>
          </cell>
          <cell r="P23">
            <v>0</v>
          </cell>
          <cell r="Q23">
            <v>0</v>
          </cell>
          <cell r="S23" t="str">
            <v>1010104-3</v>
          </cell>
          <cell r="T23" t="str">
            <v>Bonificación  por servicios prestados</v>
          </cell>
          <cell r="V23">
            <v>0</v>
          </cell>
          <cell r="W23">
            <v>0</v>
          </cell>
          <cell r="Z23">
            <v>0</v>
          </cell>
          <cell r="AA23">
            <v>15971503</v>
          </cell>
          <cell r="AC23">
            <v>0</v>
          </cell>
          <cell r="AD23">
            <v>15971503</v>
          </cell>
          <cell r="AF23">
            <v>0</v>
          </cell>
          <cell r="AG23">
            <v>15971503</v>
          </cell>
          <cell r="AL23">
            <v>0</v>
          </cell>
          <cell r="AM23">
            <v>0</v>
          </cell>
          <cell r="BQ23">
            <v>8561741</v>
          </cell>
        </row>
        <row r="24">
          <cell r="A24" t="str">
            <v>1130101-2</v>
          </cell>
          <cell r="B24" t="str">
            <v>Vigencia Anterior</v>
          </cell>
          <cell r="D24">
            <v>0</v>
          </cell>
          <cell r="E24">
            <v>1651347826</v>
          </cell>
          <cell r="H24">
            <v>15688588</v>
          </cell>
          <cell r="I24">
            <v>1916151516</v>
          </cell>
          <cell r="K24">
            <v>15688588</v>
          </cell>
          <cell r="L24">
            <v>1916151516</v>
          </cell>
          <cell r="P24">
            <v>0</v>
          </cell>
          <cell r="Q24">
            <v>0</v>
          </cell>
          <cell r="S24" t="str">
            <v>1010104-4</v>
          </cell>
          <cell r="T24" t="str">
            <v>Prima de Servicios</v>
          </cell>
          <cell r="V24">
            <v>0</v>
          </cell>
          <cell r="W24">
            <v>0</v>
          </cell>
          <cell r="Z24">
            <v>0</v>
          </cell>
          <cell r="AA24">
            <v>26011329</v>
          </cell>
          <cell r="AC24">
            <v>0</v>
          </cell>
          <cell r="AD24">
            <v>26011329</v>
          </cell>
          <cell r="AF24">
            <v>0</v>
          </cell>
          <cell r="AG24">
            <v>26011329</v>
          </cell>
          <cell r="AL24">
            <v>0</v>
          </cell>
          <cell r="AM24">
            <v>0</v>
          </cell>
          <cell r="BQ24">
            <v>6473664</v>
          </cell>
        </row>
        <row r="25">
          <cell r="A25">
            <v>1130102</v>
          </cell>
          <cell r="B25" t="str">
            <v>ARS - REGIMEN SUBSIDIADO</v>
          </cell>
          <cell r="S25" t="str">
            <v>1010104-5</v>
          </cell>
          <cell r="T25" t="str">
            <v>Bonificación Convencional</v>
          </cell>
          <cell r="V25">
            <v>0</v>
          </cell>
          <cell r="W25">
            <v>0</v>
          </cell>
          <cell r="Z25">
            <v>0</v>
          </cell>
          <cell r="AA25">
            <v>0</v>
          </cell>
          <cell r="AC25">
            <v>0</v>
          </cell>
          <cell r="AD25">
            <v>0</v>
          </cell>
          <cell r="AF25">
            <v>0</v>
          </cell>
          <cell r="AG25">
            <v>0</v>
          </cell>
          <cell r="AL25">
            <v>0</v>
          </cell>
          <cell r="AM25">
            <v>0</v>
          </cell>
        </row>
        <row r="26">
          <cell r="A26" t="str">
            <v>1130102-1</v>
          </cell>
          <cell r="D26">
            <v>0</v>
          </cell>
          <cell r="E26">
            <v>0</v>
          </cell>
          <cell r="H26">
            <v>1420198988</v>
          </cell>
          <cell r="I26">
            <v>14753629525</v>
          </cell>
          <cell r="K26">
            <v>854607526</v>
          </cell>
          <cell r="L26">
            <v>9749405105</v>
          </cell>
          <cell r="P26">
            <v>0</v>
          </cell>
          <cell r="Q26">
            <v>0</v>
          </cell>
          <cell r="S26" t="str">
            <v>1010104-6</v>
          </cell>
          <cell r="T26" t="str">
            <v>Auxilio de Transporte</v>
          </cell>
          <cell r="V26">
            <v>0</v>
          </cell>
          <cell r="W26">
            <v>0</v>
          </cell>
          <cell r="Z26">
            <v>719984</v>
          </cell>
          <cell r="AA26">
            <v>7443251</v>
          </cell>
          <cell r="AC26">
            <v>719984</v>
          </cell>
          <cell r="AD26">
            <v>7443251</v>
          </cell>
          <cell r="AF26">
            <v>709699</v>
          </cell>
          <cell r="AG26">
            <v>6723267</v>
          </cell>
          <cell r="AL26">
            <v>0</v>
          </cell>
          <cell r="AM26">
            <v>0</v>
          </cell>
          <cell r="BQ26">
            <v>38076679</v>
          </cell>
        </row>
        <row r="27">
          <cell r="A27" t="str">
            <v>1130102-2</v>
          </cell>
          <cell r="B27" t="str">
            <v>Vigencia Anterior</v>
          </cell>
          <cell r="D27">
            <v>0</v>
          </cell>
          <cell r="E27">
            <v>4924055137</v>
          </cell>
          <cell r="H27">
            <v>7301633</v>
          </cell>
          <cell r="I27">
            <v>4198948579</v>
          </cell>
          <cell r="K27">
            <v>7301633</v>
          </cell>
          <cell r="L27">
            <v>4198948579</v>
          </cell>
          <cell r="P27">
            <v>0</v>
          </cell>
          <cell r="Q27">
            <v>0</v>
          </cell>
          <cell r="S27" t="str">
            <v>1010104-7</v>
          </cell>
          <cell r="T27" t="str">
            <v>Auxilio de Alimentación</v>
          </cell>
          <cell r="V27">
            <v>0</v>
          </cell>
          <cell r="W27">
            <v>0</v>
          </cell>
          <cell r="Z27">
            <v>462686</v>
          </cell>
          <cell r="AA27">
            <v>4763010</v>
          </cell>
          <cell r="AC27">
            <v>462686</v>
          </cell>
          <cell r="AD27">
            <v>4763010</v>
          </cell>
          <cell r="AF27">
            <v>456076</v>
          </cell>
          <cell r="AG27">
            <v>4300324</v>
          </cell>
          <cell r="AL27">
            <v>0</v>
          </cell>
          <cell r="AM27">
            <v>0</v>
          </cell>
          <cell r="BQ27">
            <v>0</v>
          </cell>
        </row>
        <row r="28">
          <cell r="A28">
            <v>1130103</v>
          </cell>
          <cell r="B28" t="str">
            <v>SUBSIDIO A LA OFERTA- ATENCION PERSONAS POBRES NO CUBIERTOS CON SUBSIDIO A LA DEMANDA</v>
          </cell>
          <cell r="S28" t="str">
            <v>1010104-8</v>
          </cell>
          <cell r="T28" t="str">
            <v>Indemnizaciones por Vacaciones o Supresión de Cargos por Reestructuración</v>
          </cell>
          <cell r="V28">
            <v>0</v>
          </cell>
          <cell r="W28">
            <v>0</v>
          </cell>
          <cell r="Z28">
            <v>1494456</v>
          </cell>
          <cell r="AA28">
            <v>8678275</v>
          </cell>
          <cell r="AC28">
            <v>1494456</v>
          </cell>
          <cell r="AD28">
            <v>8678275</v>
          </cell>
          <cell r="AF28">
            <v>0</v>
          </cell>
          <cell r="AG28">
            <v>7183819</v>
          </cell>
          <cell r="AL28">
            <v>0</v>
          </cell>
          <cell r="AM28">
            <v>0</v>
          </cell>
          <cell r="BQ28">
            <v>175128225</v>
          </cell>
        </row>
        <row r="29">
          <cell r="A29" t="str">
            <v>1130103-1</v>
          </cell>
          <cell r="B29" t="str">
            <v>Prestación de Servicios de salud  1er Nivel</v>
          </cell>
          <cell r="S29" t="str">
            <v>1010104-9</v>
          </cell>
          <cell r="T29" t="str">
            <v>Bonificación Especial por Recreación</v>
          </cell>
          <cell r="V29">
            <v>0</v>
          </cell>
          <cell r="W29">
            <v>0</v>
          </cell>
          <cell r="Z29">
            <v>127145</v>
          </cell>
          <cell r="AA29">
            <v>2435164</v>
          </cell>
          <cell r="AC29">
            <v>127145</v>
          </cell>
          <cell r="AD29">
            <v>2435164</v>
          </cell>
          <cell r="AF29">
            <v>0</v>
          </cell>
          <cell r="AG29">
            <v>2308019</v>
          </cell>
          <cell r="AL29">
            <v>0</v>
          </cell>
          <cell r="AM29">
            <v>0</v>
          </cell>
          <cell r="BQ29">
            <v>12859381</v>
          </cell>
        </row>
        <row r="30">
          <cell r="A30" t="str">
            <v>1130103-1-1</v>
          </cell>
          <cell r="D30">
            <v>49904106</v>
          </cell>
          <cell r="E30">
            <v>0</v>
          </cell>
          <cell r="H30">
            <v>0</v>
          </cell>
          <cell r="I30">
            <v>43635038</v>
          </cell>
          <cell r="K30">
            <v>0</v>
          </cell>
          <cell r="L30">
            <v>43635038</v>
          </cell>
          <cell r="P30">
            <v>0</v>
          </cell>
          <cell r="Q30">
            <v>0</v>
          </cell>
          <cell r="S30" t="str">
            <v>1010104-10</v>
          </cell>
          <cell r="T30" t="str">
            <v>Gastos de Representación</v>
          </cell>
          <cell r="V30">
            <v>0</v>
          </cell>
          <cell r="W30">
            <v>0</v>
          </cell>
          <cell r="Z30">
            <v>0</v>
          </cell>
          <cell r="AA30">
            <v>0</v>
          </cell>
          <cell r="AC30">
            <v>0</v>
          </cell>
          <cell r="AD30">
            <v>0</v>
          </cell>
          <cell r="AF30">
            <v>0</v>
          </cell>
          <cell r="AG30">
            <v>0</v>
          </cell>
          <cell r="AL30">
            <v>0</v>
          </cell>
          <cell r="AM30">
            <v>0</v>
          </cell>
          <cell r="BQ30">
            <v>0</v>
          </cell>
        </row>
        <row r="31">
          <cell r="A31" t="str">
            <v>1130103-1-2</v>
          </cell>
          <cell r="B31" t="str">
            <v>Vigencia Anterior</v>
          </cell>
          <cell r="D31">
            <v>0</v>
          </cell>
          <cell r="E31">
            <v>0</v>
          </cell>
          <cell r="H31">
            <v>0</v>
          </cell>
          <cell r="I31">
            <v>0</v>
          </cell>
          <cell r="K31">
            <v>0</v>
          </cell>
          <cell r="L31">
            <v>0</v>
          </cell>
          <cell r="P31">
            <v>0</v>
          </cell>
          <cell r="Q31">
            <v>0</v>
          </cell>
          <cell r="S31" t="str">
            <v>1010104-11</v>
          </cell>
          <cell r="T31" t="str">
            <v/>
          </cell>
          <cell r="V31">
            <v>0</v>
          </cell>
          <cell r="W31">
            <v>0</v>
          </cell>
          <cell r="Z31">
            <v>0</v>
          </cell>
          <cell r="AA31">
            <v>0</v>
          </cell>
          <cell r="AC31">
            <v>0</v>
          </cell>
          <cell r="AD31">
            <v>0</v>
          </cell>
          <cell r="AF31">
            <v>0</v>
          </cell>
          <cell r="AG31">
            <v>0</v>
          </cell>
          <cell r="AL31">
            <v>0</v>
          </cell>
          <cell r="AM31">
            <v>0</v>
          </cell>
          <cell r="BQ31">
            <v>0</v>
          </cell>
        </row>
        <row r="32">
          <cell r="A32" t="str">
            <v>1130103-2</v>
          </cell>
          <cell r="B32" t="str">
            <v>Prestación de Servicios de salud  2o. Nivel</v>
          </cell>
          <cell r="S32" t="str">
            <v>1010104-12</v>
          </cell>
          <cell r="T32" t="str">
            <v/>
          </cell>
          <cell r="V32">
            <v>0</v>
          </cell>
          <cell r="W32">
            <v>0</v>
          </cell>
          <cell r="Z32">
            <v>0</v>
          </cell>
          <cell r="AA32">
            <v>0</v>
          </cell>
          <cell r="AC32">
            <v>0</v>
          </cell>
          <cell r="AD32">
            <v>0</v>
          </cell>
          <cell r="AF32">
            <v>0</v>
          </cell>
          <cell r="AG32">
            <v>0</v>
          </cell>
          <cell r="AL32">
            <v>0</v>
          </cell>
          <cell r="AM32">
            <v>0</v>
          </cell>
          <cell r="BQ32">
            <v>1780619630</v>
          </cell>
        </row>
        <row r="33">
          <cell r="A33" t="str">
            <v>1130103-2-1</v>
          </cell>
          <cell r="D33">
            <v>102913008</v>
          </cell>
          <cell r="E33">
            <v>0</v>
          </cell>
          <cell r="H33">
            <v>24519004</v>
          </cell>
          <cell r="I33">
            <v>403414166</v>
          </cell>
          <cell r="K33">
            <v>0</v>
          </cell>
          <cell r="L33">
            <v>0</v>
          </cell>
          <cell r="P33">
            <v>0</v>
          </cell>
          <cell r="Q33">
            <v>0</v>
          </cell>
          <cell r="S33">
            <v>1010199</v>
          </cell>
          <cell r="T33" t="str">
            <v>Vigencias Anteriores</v>
          </cell>
          <cell r="V33">
            <v>0</v>
          </cell>
          <cell r="W33">
            <v>48023607</v>
          </cell>
          <cell r="Z33">
            <v>0</v>
          </cell>
          <cell r="AA33">
            <v>48023607</v>
          </cell>
          <cell r="AC33">
            <v>0</v>
          </cell>
          <cell r="AD33">
            <v>48023607</v>
          </cell>
          <cell r="AF33">
            <v>0</v>
          </cell>
          <cell r="AG33">
            <v>48023607</v>
          </cell>
          <cell r="AL33">
            <v>0</v>
          </cell>
          <cell r="AM33">
            <v>0</v>
          </cell>
        </row>
        <row r="34">
          <cell r="A34" t="str">
            <v>1130103-2-2</v>
          </cell>
          <cell r="B34" t="str">
            <v>Vigencia Anterior</v>
          </cell>
          <cell r="D34">
            <v>0</v>
          </cell>
          <cell r="E34">
            <v>128999957</v>
          </cell>
          <cell r="H34">
            <v>0</v>
          </cell>
          <cell r="I34">
            <v>105209148</v>
          </cell>
          <cell r="K34">
            <v>0</v>
          </cell>
          <cell r="L34">
            <v>105209148</v>
          </cell>
          <cell r="P34">
            <v>0</v>
          </cell>
          <cell r="Q34">
            <v>0</v>
          </cell>
          <cell r="S34" t="str">
            <v/>
          </cell>
          <cell r="T34" t="str">
            <v/>
          </cell>
        </row>
        <row r="35">
          <cell r="A35" t="str">
            <v>1130103-3</v>
          </cell>
          <cell r="B35" t="str">
            <v>Prestación de Servicios de salud  3o. Nivel</v>
          </cell>
          <cell r="S35">
            <v>1010200</v>
          </cell>
          <cell r="T35" t="str">
            <v>Servicios Personales Indirectos</v>
          </cell>
        </row>
        <row r="36">
          <cell r="A36" t="str">
            <v>1130103-3-1</v>
          </cell>
          <cell r="D36">
            <v>0</v>
          </cell>
          <cell r="E36">
            <v>0</v>
          </cell>
          <cell r="H36">
            <v>0</v>
          </cell>
          <cell r="I36">
            <v>0</v>
          </cell>
          <cell r="K36">
            <v>0</v>
          </cell>
          <cell r="L36">
            <v>0</v>
          </cell>
          <cell r="P36">
            <v>0</v>
          </cell>
          <cell r="Q36">
            <v>0</v>
          </cell>
          <cell r="S36" t="str">
            <v>1010200-1</v>
          </cell>
          <cell r="T36" t="str">
            <v>Remuneración y Honorarios por Servicios Técnicos y Profesionales</v>
          </cell>
          <cell r="V36">
            <v>-129000000</v>
          </cell>
          <cell r="W36">
            <v>119363867</v>
          </cell>
          <cell r="Z36">
            <v>0</v>
          </cell>
          <cell r="AA36">
            <v>1280621754</v>
          </cell>
          <cell r="AC36">
            <v>30700000</v>
          </cell>
          <cell r="AD36">
            <v>1250552039</v>
          </cell>
          <cell r="AF36">
            <v>56415208</v>
          </cell>
          <cell r="AG36">
            <v>1079234546</v>
          </cell>
          <cell r="AL36">
            <v>-129000000</v>
          </cell>
          <cell r="AM36">
            <v>0</v>
          </cell>
        </row>
        <row r="37">
          <cell r="A37" t="str">
            <v>1130103-3-2</v>
          </cell>
          <cell r="B37" t="str">
            <v>Vigencia Anterior</v>
          </cell>
          <cell r="D37">
            <v>0</v>
          </cell>
          <cell r="E37">
            <v>0</v>
          </cell>
          <cell r="H37">
            <v>0</v>
          </cell>
          <cell r="I37">
            <v>0</v>
          </cell>
          <cell r="K37">
            <v>0</v>
          </cell>
          <cell r="L37">
            <v>0</v>
          </cell>
          <cell r="P37">
            <v>0</v>
          </cell>
          <cell r="Q37">
            <v>0</v>
          </cell>
          <cell r="S37" t="str">
            <v>1010200-2</v>
          </cell>
          <cell r="T37" t="str">
            <v>Personal Supernumerario</v>
          </cell>
          <cell r="V37">
            <v>0</v>
          </cell>
          <cell r="W37">
            <v>0</v>
          </cell>
          <cell r="Z37">
            <v>0</v>
          </cell>
          <cell r="AA37">
            <v>0</v>
          </cell>
          <cell r="AC37">
            <v>0</v>
          </cell>
          <cell r="AD37">
            <v>0</v>
          </cell>
          <cell r="AF37">
            <v>0</v>
          </cell>
          <cell r="AG37">
            <v>0</v>
          </cell>
          <cell r="AL37">
            <v>0</v>
          </cell>
          <cell r="AM37">
            <v>0</v>
          </cell>
        </row>
        <row r="38">
          <cell r="A38" t="str">
            <v>1130103-4</v>
          </cell>
          <cell r="B38" t="str">
            <v xml:space="preserve"> Aportes Patronales  1o. Nivel</v>
          </cell>
          <cell r="D38">
            <v>-49904106</v>
          </cell>
          <cell r="E38">
            <v>0</v>
          </cell>
          <cell r="H38">
            <v>0</v>
          </cell>
          <cell r="I38">
            <v>0</v>
          </cell>
          <cell r="K38">
            <v>0</v>
          </cell>
          <cell r="L38">
            <v>0</v>
          </cell>
          <cell r="P38">
            <v>0</v>
          </cell>
          <cell r="Q38">
            <v>0</v>
          </cell>
          <cell r="S38" t="str">
            <v>1010200-3</v>
          </cell>
          <cell r="T38" t="str">
            <v>Honorarios de la Junta Directiva</v>
          </cell>
          <cell r="V38">
            <v>0</v>
          </cell>
          <cell r="W38">
            <v>0</v>
          </cell>
          <cell r="Z38">
            <v>0</v>
          </cell>
          <cell r="AA38">
            <v>0</v>
          </cell>
          <cell r="AC38">
            <v>0</v>
          </cell>
          <cell r="AD38">
            <v>0</v>
          </cell>
          <cell r="AF38">
            <v>0</v>
          </cell>
          <cell r="AG38">
            <v>0</v>
          </cell>
          <cell r="AL38">
            <v>0</v>
          </cell>
          <cell r="AM38">
            <v>0</v>
          </cell>
        </row>
        <row r="39">
          <cell r="A39" t="str">
            <v>1130103-5</v>
          </cell>
          <cell r="B39" t="str">
            <v xml:space="preserve"> Aportes Patronales  2o. Nivel</v>
          </cell>
          <cell r="D39">
            <v>-102913008</v>
          </cell>
          <cell r="E39">
            <v>0</v>
          </cell>
          <cell r="H39">
            <v>0</v>
          </cell>
          <cell r="I39">
            <v>0</v>
          </cell>
          <cell r="K39">
            <v>0</v>
          </cell>
          <cell r="L39">
            <v>0</v>
          </cell>
          <cell r="P39">
            <v>0</v>
          </cell>
          <cell r="Q39">
            <v>0</v>
          </cell>
          <cell r="S39" t="str">
            <v>1010200-4</v>
          </cell>
          <cell r="T39" t="str">
            <v>Otros Honorarios</v>
          </cell>
          <cell r="V39">
            <v>-20000000</v>
          </cell>
          <cell r="W39">
            <v>38380342</v>
          </cell>
          <cell r="Z39">
            <v>2965599</v>
          </cell>
          <cell r="AA39">
            <v>398147489</v>
          </cell>
          <cell r="AC39">
            <v>22010000</v>
          </cell>
          <cell r="AD39">
            <v>341602344</v>
          </cell>
          <cell r="AF39">
            <v>15000000</v>
          </cell>
          <cell r="AG39">
            <v>225983557</v>
          </cell>
          <cell r="AL39">
            <v>-20000000</v>
          </cell>
          <cell r="AM39">
            <v>0</v>
          </cell>
        </row>
        <row r="40">
          <cell r="A40" t="str">
            <v>1130103-6</v>
          </cell>
          <cell r="B40" t="str">
            <v xml:space="preserve"> Aportes Patronales  3er. Nivel</v>
          </cell>
          <cell r="D40">
            <v>0</v>
          </cell>
          <cell r="E40">
            <v>0</v>
          </cell>
          <cell r="H40">
            <v>0</v>
          </cell>
          <cell r="I40">
            <v>0</v>
          </cell>
          <cell r="K40">
            <v>0</v>
          </cell>
          <cell r="L40">
            <v>0</v>
          </cell>
          <cell r="P40">
            <v>0</v>
          </cell>
          <cell r="Q40">
            <v>0</v>
          </cell>
          <cell r="S40" t="str">
            <v>1010200-5</v>
          </cell>
          <cell r="T40" t="str">
            <v>Certificación, Habilitación y Acreditación</v>
          </cell>
          <cell r="V40">
            <v>0</v>
          </cell>
          <cell r="W40">
            <v>0</v>
          </cell>
          <cell r="Z40">
            <v>0</v>
          </cell>
          <cell r="AA40">
            <v>0</v>
          </cell>
          <cell r="AC40">
            <v>0</v>
          </cell>
          <cell r="AD40">
            <v>0</v>
          </cell>
          <cell r="AF40">
            <v>0</v>
          </cell>
          <cell r="AG40">
            <v>0</v>
          </cell>
          <cell r="AL40">
            <v>0</v>
          </cell>
          <cell r="AM40">
            <v>0</v>
          </cell>
        </row>
        <row r="41">
          <cell r="A41">
            <v>1130104</v>
          </cell>
          <cell r="B41" t="str">
            <v>SUBSIDIO A LA OFERTA- ACTIVIDADES NO POS-S</v>
          </cell>
          <cell r="D41">
            <v>0</v>
          </cell>
          <cell r="E41">
            <v>0</v>
          </cell>
          <cell r="H41">
            <v>0</v>
          </cell>
          <cell r="I41">
            <v>0</v>
          </cell>
          <cell r="K41">
            <v>0</v>
          </cell>
          <cell r="L41">
            <v>0</v>
          </cell>
          <cell r="P41">
            <v>0</v>
          </cell>
          <cell r="Q41">
            <v>0</v>
          </cell>
          <cell r="S41">
            <v>1010299</v>
          </cell>
          <cell r="T41" t="str">
            <v>Vigencias Anteriores</v>
          </cell>
          <cell r="V41">
            <v>0</v>
          </cell>
          <cell r="W41">
            <v>313221913</v>
          </cell>
          <cell r="Z41">
            <v>0</v>
          </cell>
          <cell r="AA41">
            <v>313221913</v>
          </cell>
          <cell r="AC41">
            <v>0</v>
          </cell>
          <cell r="AD41">
            <v>313221913</v>
          </cell>
          <cell r="AF41">
            <v>0</v>
          </cell>
          <cell r="AG41">
            <v>313221913</v>
          </cell>
          <cell r="AL41">
            <v>0</v>
          </cell>
          <cell r="AM41">
            <v>0</v>
          </cell>
        </row>
        <row r="42">
          <cell r="A42">
            <v>1130106</v>
          </cell>
          <cell r="B42" t="str">
            <v>SALUD PUBLICA - PLAN DE INTERVENCIONES COLECTIVAS</v>
          </cell>
          <cell r="S42" t="str">
            <v/>
          </cell>
          <cell r="T42" t="str">
            <v/>
          </cell>
        </row>
        <row r="43">
          <cell r="A43" t="str">
            <v>1130106-1</v>
          </cell>
          <cell r="D43">
            <v>0</v>
          </cell>
          <cell r="E43">
            <v>0</v>
          </cell>
          <cell r="H43">
            <v>0</v>
          </cell>
          <cell r="I43">
            <v>127885362</v>
          </cell>
          <cell r="K43">
            <v>0</v>
          </cell>
          <cell r="L43">
            <v>113088632</v>
          </cell>
          <cell r="P43">
            <v>0</v>
          </cell>
          <cell r="Q43">
            <v>0</v>
          </cell>
          <cell r="S43">
            <v>1010300</v>
          </cell>
          <cell r="T43" t="str">
            <v>Contribuciones Inherentes nómina al Sector Privado</v>
          </cell>
        </row>
        <row r="44">
          <cell r="A44" t="str">
            <v>1130106-2</v>
          </cell>
          <cell r="B44" t="str">
            <v>Vigencia Anterior</v>
          </cell>
          <cell r="D44">
            <v>0</v>
          </cell>
          <cell r="E44">
            <v>35289000</v>
          </cell>
          <cell r="H44">
            <v>0</v>
          </cell>
          <cell r="I44">
            <v>35289000</v>
          </cell>
          <cell r="K44">
            <v>0</v>
          </cell>
          <cell r="L44">
            <v>35289000</v>
          </cell>
          <cell r="P44">
            <v>0</v>
          </cell>
          <cell r="Q44">
            <v>0</v>
          </cell>
          <cell r="S44">
            <v>1010301</v>
          </cell>
          <cell r="T44" t="str">
            <v>Contribuciones - SGP - Aportes Patronales - Cuenta Maestra</v>
          </cell>
        </row>
        <row r="45">
          <cell r="A45">
            <v>1130107</v>
          </cell>
          <cell r="B45" t="str">
            <v>MINSALUD-FOSYGA-RECLAMACIONES ECAT</v>
          </cell>
          <cell r="S45" t="str">
            <v>1010301-1</v>
          </cell>
          <cell r="T45" t="str">
            <v>E.P.S. - Aportes cuenta maestra</v>
          </cell>
          <cell r="V45">
            <v>0</v>
          </cell>
          <cell r="W45">
            <v>0</v>
          </cell>
          <cell r="Z45">
            <v>3325010</v>
          </cell>
          <cell r="AA45">
            <v>47097007</v>
          </cell>
          <cell r="AC45">
            <v>3325010</v>
          </cell>
          <cell r="AD45">
            <v>47097007</v>
          </cell>
          <cell r="AF45">
            <v>4275395</v>
          </cell>
          <cell r="AG45">
            <v>43771997</v>
          </cell>
          <cell r="AL45">
            <v>0</v>
          </cell>
          <cell r="AM45">
            <v>0</v>
          </cell>
        </row>
        <row r="46">
          <cell r="A46" t="str">
            <v>1130107-1</v>
          </cell>
          <cell r="D46">
            <v>0</v>
          </cell>
          <cell r="E46">
            <v>0</v>
          </cell>
          <cell r="H46">
            <v>0</v>
          </cell>
          <cell r="I46">
            <v>0</v>
          </cell>
          <cell r="K46">
            <v>0</v>
          </cell>
          <cell r="L46">
            <v>0</v>
          </cell>
          <cell r="P46">
            <v>0</v>
          </cell>
          <cell r="Q46">
            <v>0</v>
          </cell>
          <cell r="S46" t="str">
            <v>1010301-2</v>
          </cell>
          <cell r="T46" t="str">
            <v>Fondos pensionales - Aportes cuenta maestra</v>
          </cell>
          <cell r="V46">
            <v>0</v>
          </cell>
          <cell r="W46">
            <v>0</v>
          </cell>
          <cell r="Z46">
            <v>0</v>
          </cell>
          <cell r="AA46">
            <v>0</v>
          </cell>
          <cell r="AC46">
            <v>0</v>
          </cell>
          <cell r="AD46">
            <v>0</v>
          </cell>
          <cell r="AF46">
            <v>0</v>
          </cell>
          <cell r="AG46">
            <v>0</v>
          </cell>
          <cell r="AL46">
            <v>0</v>
          </cell>
          <cell r="AM46">
            <v>0</v>
          </cell>
        </row>
        <row r="47">
          <cell r="A47" t="str">
            <v>1130107-2</v>
          </cell>
          <cell r="B47" t="str">
            <v>Vigencia Anterior</v>
          </cell>
          <cell r="D47">
            <v>0</v>
          </cell>
          <cell r="E47">
            <v>0</v>
          </cell>
          <cell r="H47">
            <v>0</v>
          </cell>
          <cell r="I47">
            <v>0</v>
          </cell>
          <cell r="K47">
            <v>0</v>
          </cell>
          <cell r="L47">
            <v>0</v>
          </cell>
          <cell r="P47">
            <v>0</v>
          </cell>
          <cell r="Q47">
            <v>0</v>
          </cell>
          <cell r="S47" t="str">
            <v>1010301-3</v>
          </cell>
          <cell r="T47" t="str">
            <v>Fondos de cesantías - Aportes cuenta maestra</v>
          </cell>
          <cell r="V47">
            <v>0</v>
          </cell>
          <cell r="W47">
            <v>0</v>
          </cell>
          <cell r="Z47">
            <v>0</v>
          </cell>
          <cell r="AA47">
            <v>0</v>
          </cell>
          <cell r="AC47">
            <v>0</v>
          </cell>
          <cell r="AD47">
            <v>0</v>
          </cell>
          <cell r="AF47">
            <v>0</v>
          </cell>
          <cell r="AG47">
            <v>0</v>
          </cell>
          <cell r="AL47">
            <v>0</v>
          </cell>
          <cell r="AM47">
            <v>0</v>
          </cell>
        </row>
        <row r="48">
          <cell r="A48">
            <v>1130108</v>
          </cell>
          <cell r="B48" t="str">
            <v>MINSALUD-FOSYGA -TRAUMA MAYOR Y DESPLAZADOS</v>
          </cell>
          <cell r="S48" t="str">
            <v>1010301-4</v>
          </cell>
          <cell r="T48" t="str">
            <v>Riesgos laborales - Aportes cuenta maestra</v>
          </cell>
          <cell r="V48">
            <v>0</v>
          </cell>
          <cell r="W48">
            <v>0</v>
          </cell>
          <cell r="Z48">
            <v>236432</v>
          </cell>
          <cell r="AA48">
            <v>2958919</v>
          </cell>
          <cell r="AC48">
            <v>236432</v>
          </cell>
          <cell r="AD48">
            <v>2958919</v>
          </cell>
          <cell r="AF48">
            <v>265327</v>
          </cell>
          <cell r="AG48">
            <v>2722487</v>
          </cell>
          <cell r="AL48">
            <v>0</v>
          </cell>
          <cell r="AM48">
            <v>0</v>
          </cell>
        </row>
        <row r="49">
          <cell r="A49" t="str">
            <v>1130108-1</v>
          </cell>
          <cell r="D49">
            <v>0</v>
          </cell>
          <cell r="E49">
            <v>0</v>
          </cell>
          <cell r="H49">
            <v>0</v>
          </cell>
          <cell r="I49">
            <v>0</v>
          </cell>
          <cell r="K49">
            <v>0</v>
          </cell>
          <cell r="L49">
            <v>0</v>
          </cell>
          <cell r="P49">
            <v>0</v>
          </cell>
          <cell r="Q49">
            <v>0</v>
          </cell>
          <cell r="S49">
            <v>1010302</v>
          </cell>
          <cell r="T49" t="str">
            <v>Contribuciones - Otros</v>
          </cell>
        </row>
        <row r="50">
          <cell r="A50" t="str">
            <v>1130108-2</v>
          </cell>
          <cell r="B50" t="str">
            <v>Vigencia Anterior</v>
          </cell>
          <cell r="D50">
            <v>0</v>
          </cell>
          <cell r="E50">
            <v>0</v>
          </cell>
          <cell r="H50">
            <v>0</v>
          </cell>
          <cell r="I50">
            <v>0</v>
          </cell>
          <cell r="K50">
            <v>0</v>
          </cell>
          <cell r="L50">
            <v>0</v>
          </cell>
          <cell r="P50">
            <v>0</v>
          </cell>
          <cell r="Q50">
            <v>0</v>
          </cell>
          <cell r="S50" t="str">
            <v>1010302-1</v>
          </cell>
          <cell r="T50" t="str">
            <v>Aportes a E.P.S. - recursos propios</v>
          </cell>
          <cell r="V50">
            <v>0</v>
          </cell>
          <cell r="W50">
            <v>0</v>
          </cell>
          <cell r="Z50">
            <v>915525</v>
          </cell>
          <cell r="AA50">
            <v>915525</v>
          </cell>
          <cell r="AC50">
            <v>915525</v>
          </cell>
          <cell r="AD50">
            <v>915525</v>
          </cell>
          <cell r="AF50">
            <v>0</v>
          </cell>
          <cell r="AG50">
            <v>0</v>
          </cell>
          <cell r="AL50">
            <v>0</v>
          </cell>
          <cell r="AM50">
            <v>0</v>
          </cell>
        </row>
        <row r="51">
          <cell r="A51">
            <v>1130109</v>
          </cell>
          <cell r="B51" t="str">
            <v>EPS - PLANES COMPLEMENTARIOS</v>
          </cell>
          <cell r="S51" t="str">
            <v>1010302-2</v>
          </cell>
          <cell r="T51" t="str">
            <v>Aportes Fondos Pensionales - recursos propios</v>
          </cell>
          <cell r="V51">
            <v>0</v>
          </cell>
          <cell r="W51">
            <v>0</v>
          </cell>
          <cell r="Z51">
            <v>5915291</v>
          </cell>
          <cell r="AA51">
            <v>60011618</v>
          </cell>
          <cell r="AC51">
            <v>5915291</v>
          </cell>
          <cell r="AD51">
            <v>60011618</v>
          </cell>
          <cell r="AF51">
            <v>5915291</v>
          </cell>
          <cell r="AG51">
            <v>54096327</v>
          </cell>
          <cell r="AL51">
            <v>0</v>
          </cell>
          <cell r="AM51">
            <v>0</v>
          </cell>
        </row>
        <row r="52">
          <cell r="A52" t="str">
            <v>1130109-1</v>
          </cell>
          <cell r="D52">
            <v>0</v>
          </cell>
          <cell r="E52">
            <v>0</v>
          </cell>
          <cell r="H52">
            <v>0</v>
          </cell>
          <cell r="I52">
            <v>0</v>
          </cell>
          <cell r="K52">
            <v>0</v>
          </cell>
          <cell r="L52">
            <v>0</v>
          </cell>
          <cell r="P52">
            <v>0</v>
          </cell>
          <cell r="Q52">
            <v>0</v>
          </cell>
          <cell r="S52" t="str">
            <v>1010302-3</v>
          </cell>
          <cell r="T52" t="str">
            <v>Aportes a Fondos de Cesantia - recursos propios</v>
          </cell>
          <cell r="V52">
            <v>0</v>
          </cell>
          <cell r="W52">
            <v>0</v>
          </cell>
          <cell r="Z52">
            <v>0</v>
          </cell>
          <cell r="AA52">
            <v>2035260</v>
          </cell>
          <cell r="AC52">
            <v>0</v>
          </cell>
          <cell r="AD52">
            <v>2035260</v>
          </cell>
          <cell r="AF52">
            <v>0</v>
          </cell>
          <cell r="AG52">
            <v>2035260</v>
          </cell>
          <cell r="AL52">
            <v>0</v>
          </cell>
          <cell r="AM52">
            <v>0</v>
          </cell>
        </row>
        <row r="53">
          <cell r="A53" t="str">
            <v>1130109-2</v>
          </cell>
          <cell r="B53" t="str">
            <v>Vigencia Anterior</v>
          </cell>
          <cell r="D53">
            <v>0</v>
          </cell>
          <cell r="E53">
            <v>0</v>
          </cell>
          <cell r="H53">
            <v>0</v>
          </cell>
          <cell r="I53">
            <v>0</v>
          </cell>
          <cell r="K53">
            <v>0</v>
          </cell>
          <cell r="L53">
            <v>0</v>
          </cell>
          <cell r="P53">
            <v>0</v>
          </cell>
          <cell r="Q53">
            <v>0</v>
          </cell>
          <cell r="S53" t="str">
            <v>1010302-4</v>
          </cell>
          <cell r="T53" t="str">
            <v>Aporte a ARL. - recursos propios</v>
          </cell>
          <cell r="V53">
            <v>0</v>
          </cell>
          <cell r="W53">
            <v>0</v>
          </cell>
          <cell r="Z53">
            <v>0</v>
          </cell>
          <cell r="AA53">
            <v>0</v>
          </cell>
          <cell r="AC53">
            <v>0</v>
          </cell>
          <cell r="AD53">
            <v>0</v>
          </cell>
          <cell r="AF53">
            <v>0</v>
          </cell>
          <cell r="AG53">
            <v>0</v>
          </cell>
          <cell r="AL53">
            <v>0</v>
          </cell>
          <cell r="AM53">
            <v>0</v>
          </cell>
        </row>
        <row r="54">
          <cell r="A54">
            <v>1130110</v>
          </cell>
          <cell r="B54" t="str">
            <v>EMPRESAS MEDICINA PREPAGADA</v>
          </cell>
          <cell r="S54" t="str">
            <v>1010302-5</v>
          </cell>
          <cell r="T54" t="str">
            <v>Aporte a Caja Compensación Familiar</v>
          </cell>
          <cell r="V54">
            <v>0</v>
          </cell>
          <cell r="W54">
            <v>0</v>
          </cell>
          <cell r="Z54">
            <v>2033156</v>
          </cell>
          <cell r="AA54">
            <v>22895123</v>
          </cell>
          <cell r="AC54">
            <v>2033156</v>
          </cell>
          <cell r="AD54">
            <v>22895123</v>
          </cell>
          <cell r="AF54">
            <v>2033156</v>
          </cell>
          <cell r="AG54">
            <v>20861967</v>
          </cell>
          <cell r="AL54">
            <v>0</v>
          </cell>
          <cell r="AM54">
            <v>0</v>
          </cell>
        </row>
        <row r="55">
          <cell r="A55" t="str">
            <v>1130110-1</v>
          </cell>
          <cell r="D55">
            <v>0</v>
          </cell>
          <cell r="E55">
            <v>0</v>
          </cell>
          <cell r="H55">
            <v>0</v>
          </cell>
          <cell r="I55">
            <v>0</v>
          </cell>
          <cell r="K55">
            <v>0</v>
          </cell>
          <cell r="L55">
            <v>0</v>
          </cell>
          <cell r="P55">
            <v>0</v>
          </cell>
          <cell r="Q55">
            <v>0</v>
          </cell>
          <cell r="S55">
            <v>1010399</v>
          </cell>
          <cell r="T55" t="str">
            <v>Vigencias Anteriores</v>
          </cell>
          <cell r="V55">
            <v>0</v>
          </cell>
          <cell r="W55">
            <v>54915441</v>
          </cell>
          <cell r="Z55">
            <v>0</v>
          </cell>
          <cell r="AA55">
            <v>54915441</v>
          </cell>
          <cell r="AC55">
            <v>0</v>
          </cell>
          <cell r="AD55">
            <v>54915441</v>
          </cell>
          <cell r="AF55">
            <v>0</v>
          </cell>
          <cell r="AG55">
            <v>54915441</v>
          </cell>
          <cell r="AL55">
            <v>0</v>
          </cell>
          <cell r="AM55">
            <v>0</v>
          </cell>
        </row>
        <row r="56">
          <cell r="A56" t="str">
            <v>1130110-2</v>
          </cell>
          <cell r="B56" t="str">
            <v>Vigencia Anterior</v>
          </cell>
          <cell r="D56">
            <v>0</v>
          </cell>
          <cell r="E56">
            <v>0</v>
          </cell>
          <cell r="H56">
            <v>0</v>
          </cell>
          <cell r="I56">
            <v>0</v>
          </cell>
          <cell r="K56">
            <v>0</v>
          </cell>
          <cell r="L56">
            <v>0</v>
          </cell>
          <cell r="P56">
            <v>0</v>
          </cell>
          <cell r="Q56">
            <v>0</v>
          </cell>
          <cell r="S56" t="str">
            <v/>
          </cell>
          <cell r="T56" t="str">
            <v/>
          </cell>
        </row>
        <row r="57">
          <cell r="A57">
            <v>1130111</v>
          </cell>
          <cell r="B57" t="str">
            <v>IPS PRIVADAS</v>
          </cell>
          <cell r="S57">
            <v>1010400</v>
          </cell>
          <cell r="T57" t="str">
            <v>Contribuciones Inherentes nómina del Sector Publico</v>
          </cell>
        </row>
        <row r="58">
          <cell r="A58" t="str">
            <v>1130111-1</v>
          </cell>
          <cell r="D58">
            <v>0</v>
          </cell>
          <cell r="E58">
            <v>0</v>
          </cell>
          <cell r="H58">
            <v>0</v>
          </cell>
          <cell r="I58">
            <v>0</v>
          </cell>
          <cell r="K58">
            <v>0</v>
          </cell>
          <cell r="L58">
            <v>0</v>
          </cell>
          <cell r="P58">
            <v>0</v>
          </cell>
          <cell r="Q58">
            <v>0</v>
          </cell>
          <cell r="S58">
            <v>1010402</v>
          </cell>
          <cell r="T58" t="str">
            <v>Contribuciones - Otros</v>
          </cell>
        </row>
        <row r="59">
          <cell r="A59" t="str">
            <v>1130111-2</v>
          </cell>
          <cell r="B59" t="str">
            <v>Vigencia Anterior</v>
          </cell>
          <cell r="D59">
            <v>0</v>
          </cell>
          <cell r="E59">
            <v>0</v>
          </cell>
          <cell r="H59">
            <v>0</v>
          </cell>
          <cell r="I59">
            <v>0</v>
          </cell>
          <cell r="K59">
            <v>0</v>
          </cell>
          <cell r="L59">
            <v>0</v>
          </cell>
          <cell r="P59">
            <v>0</v>
          </cell>
          <cell r="Q59">
            <v>0</v>
          </cell>
          <cell r="S59" t="str">
            <v>1010402-1</v>
          </cell>
          <cell r="T59" t="str">
            <v>S.E.N.A.</v>
          </cell>
          <cell r="V59">
            <v>0</v>
          </cell>
          <cell r="W59">
            <v>0</v>
          </cell>
          <cell r="Z59">
            <v>1016578</v>
          </cell>
          <cell r="AA59">
            <v>11447565</v>
          </cell>
          <cell r="AC59">
            <v>1016578</v>
          </cell>
          <cell r="AD59">
            <v>11447565</v>
          </cell>
          <cell r="AF59">
            <v>1016578</v>
          </cell>
          <cell r="AG59">
            <v>10430987</v>
          </cell>
          <cell r="AL59">
            <v>0</v>
          </cell>
          <cell r="AM59">
            <v>0</v>
          </cell>
        </row>
        <row r="60">
          <cell r="A60">
            <v>1130112</v>
          </cell>
          <cell r="B60" t="str">
            <v>IPS PUBLICAS</v>
          </cell>
          <cell r="S60" t="str">
            <v>1010402-2</v>
          </cell>
          <cell r="T60" t="str">
            <v>I.C.B.F.</v>
          </cell>
          <cell r="V60">
            <v>0</v>
          </cell>
          <cell r="W60">
            <v>0</v>
          </cell>
          <cell r="Z60">
            <v>1524867</v>
          </cell>
          <cell r="AA60">
            <v>17108333</v>
          </cell>
          <cell r="AC60">
            <v>1524867</v>
          </cell>
          <cell r="AD60">
            <v>17108333</v>
          </cell>
          <cell r="AF60">
            <v>1524867</v>
          </cell>
          <cell r="AG60">
            <v>15583466</v>
          </cell>
          <cell r="AL60">
            <v>0</v>
          </cell>
          <cell r="AM60">
            <v>0</v>
          </cell>
        </row>
        <row r="61">
          <cell r="A61" t="str">
            <v>1130112-1</v>
          </cell>
          <cell r="D61">
            <v>0</v>
          </cell>
          <cell r="E61">
            <v>0</v>
          </cell>
          <cell r="H61">
            <v>958210</v>
          </cell>
          <cell r="I61">
            <v>17356579</v>
          </cell>
          <cell r="K61">
            <v>0</v>
          </cell>
          <cell r="L61">
            <v>1235158</v>
          </cell>
          <cell r="P61">
            <v>0</v>
          </cell>
          <cell r="Q61">
            <v>0</v>
          </cell>
          <cell r="S61">
            <v>1010499</v>
          </cell>
          <cell r="T61" t="str">
            <v>Vigencias Anteriores</v>
          </cell>
          <cell r="V61">
            <v>0</v>
          </cell>
          <cell r="W61">
            <v>2306524</v>
          </cell>
          <cell r="Z61">
            <v>0</v>
          </cell>
          <cell r="AA61">
            <v>2306524</v>
          </cell>
          <cell r="AC61">
            <v>0</v>
          </cell>
          <cell r="AD61">
            <v>2306524</v>
          </cell>
          <cell r="AF61">
            <v>0</v>
          </cell>
          <cell r="AG61">
            <v>2306524</v>
          </cell>
          <cell r="AL61">
            <v>0</v>
          </cell>
          <cell r="AM61">
            <v>0</v>
          </cell>
        </row>
        <row r="62">
          <cell r="A62" t="str">
            <v>1130112-2</v>
          </cell>
          <cell r="B62" t="str">
            <v>Vigencia Anterior</v>
          </cell>
          <cell r="D62">
            <v>0</v>
          </cell>
          <cell r="E62">
            <v>0</v>
          </cell>
          <cell r="H62">
            <v>0</v>
          </cell>
          <cell r="I62">
            <v>66790</v>
          </cell>
          <cell r="K62">
            <v>0</v>
          </cell>
          <cell r="L62">
            <v>66790</v>
          </cell>
          <cell r="P62">
            <v>0</v>
          </cell>
          <cell r="Q62">
            <v>0</v>
          </cell>
          <cell r="S62" t="str">
            <v/>
          </cell>
          <cell r="T62" t="str">
            <v/>
          </cell>
        </row>
        <row r="63">
          <cell r="A63">
            <v>1130113</v>
          </cell>
          <cell r="B63" t="str">
            <v>COMPAÑIAS DE SEGUROS  - ACCIDENTES DE TRANSITO (SOAT)</v>
          </cell>
          <cell r="S63">
            <v>1020010</v>
          </cell>
          <cell r="T63" t="str">
            <v>Gastos de Operación</v>
          </cell>
        </row>
        <row r="64">
          <cell r="A64" t="str">
            <v>1130113-1</v>
          </cell>
          <cell r="D64">
            <v>0</v>
          </cell>
          <cell r="E64">
            <v>0</v>
          </cell>
          <cell r="H64">
            <v>233177270</v>
          </cell>
          <cell r="I64">
            <v>2271275917</v>
          </cell>
          <cell r="K64">
            <v>218341704</v>
          </cell>
          <cell r="L64">
            <v>1399201784</v>
          </cell>
          <cell r="P64">
            <v>0</v>
          </cell>
          <cell r="Q64">
            <v>0</v>
          </cell>
          <cell r="S64" t="str">
            <v/>
          </cell>
          <cell r="T64" t="str">
            <v/>
          </cell>
        </row>
        <row r="65">
          <cell r="A65" t="str">
            <v>1130113-2</v>
          </cell>
          <cell r="B65" t="str">
            <v>Vigencia Anterior</v>
          </cell>
          <cell r="D65">
            <v>0</v>
          </cell>
          <cell r="E65">
            <v>722974454</v>
          </cell>
          <cell r="H65">
            <v>101200</v>
          </cell>
          <cell r="I65">
            <v>664057734</v>
          </cell>
          <cell r="K65">
            <v>101200</v>
          </cell>
          <cell r="L65">
            <v>664057734</v>
          </cell>
          <cell r="P65">
            <v>0</v>
          </cell>
          <cell r="Q65">
            <v>0</v>
          </cell>
          <cell r="S65">
            <v>1020100</v>
          </cell>
          <cell r="T65" t="str">
            <v>Servicios Personales Asociados a Nómina</v>
          </cell>
        </row>
        <row r="66">
          <cell r="A66">
            <v>1130114</v>
          </cell>
          <cell r="B66" t="str">
            <v xml:space="preserve">COMPAÑIAS DE SEGUROS  - PLANES DE SALUD  </v>
          </cell>
          <cell r="S66">
            <v>1020101</v>
          </cell>
          <cell r="T66" t="str">
            <v>Sueldos del Personal de nómina</v>
          </cell>
          <cell r="V66">
            <v>-105000000</v>
          </cell>
          <cell r="W66">
            <v>0</v>
          </cell>
          <cell r="Z66">
            <v>66109421</v>
          </cell>
          <cell r="AA66">
            <v>722514993</v>
          </cell>
          <cell r="AC66">
            <v>66109421</v>
          </cell>
          <cell r="AD66">
            <v>722514993</v>
          </cell>
          <cell r="AF66">
            <v>66041642</v>
          </cell>
          <cell r="AG66">
            <v>656405572</v>
          </cell>
          <cell r="AL66">
            <v>0</v>
          </cell>
          <cell r="AM66">
            <v>0</v>
          </cell>
        </row>
        <row r="67">
          <cell r="A67" t="str">
            <v>1130114-1</v>
          </cell>
          <cell r="D67">
            <v>0</v>
          </cell>
          <cell r="E67">
            <v>0</v>
          </cell>
          <cell r="H67">
            <v>0</v>
          </cell>
          <cell r="I67">
            <v>0</v>
          </cell>
          <cell r="K67">
            <v>0</v>
          </cell>
          <cell r="L67">
            <v>0</v>
          </cell>
          <cell r="P67">
            <v>0</v>
          </cell>
          <cell r="Q67">
            <v>0</v>
          </cell>
          <cell r="S67">
            <v>1020102</v>
          </cell>
          <cell r="T67" t="str">
            <v>Horas Extras,Dominic.,Festivos y Rec. Nocturnos</v>
          </cell>
          <cell r="V67">
            <v>-33000000</v>
          </cell>
          <cell r="W67">
            <v>0</v>
          </cell>
          <cell r="Z67">
            <v>2263597</v>
          </cell>
          <cell r="AA67">
            <v>22427996</v>
          </cell>
          <cell r="AC67">
            <v>2263597</v>
          </cell>
          <cell r="AD67">
            <v>22427996</v>
          </cell>
          <cell r="AF67">
            <v>1965133</v>
          </cell>
          <cell r="AG67">
            <v>20164399</v>
          </cell>
          <cell r="AL67">
            <v>0</v>
          </cell>
          <cell r="AM67">
            <v>0</v>
          </cell>
        </row>
        <row r="68">
          <cell r="A68" t="str">
            <v>1130114-2</v>
          </cell>
          <cell r="B68" t="str">
            <v>Vigencia Anterior</v>
          </cell>
          <cell r="D68">
            <v>0</v>
          </cell>
          <cell r="E68">
            <v>0</v>
          </cell>
          <cell r="H68">
            <v>0</v>
          </cell>
          <cell r="I68">
            <v>0</v>
          </cell>
          <cell r="K68">
            <v>0</v>
          </cell>
          <cell r="L68">
            <v>0</v>
          </cell>
          <cell r="P68">
            <v>0</v>
          </cell>
          <cell r="Q68">
            <v>0</v>
          </cell>
          <cell r="S68">
            <v>1020103</v>
          </cell>
          <cell r="T68" t="str">
            <v>Prima Técnica</v>
          </cell>
          <cell r="V68">
            <v>0</v>
          </cell>
          <cell r="W68">
            <v>0</v>
          </cell>
          <cell r="Z68">
            <v>0</v>
          </cell>
          <cell r="AA68">
            <v>0</v>
          </cell>
          <cell r="AC68">
            <v>0</v>
          </cell>
          <cell r="AD68">
            <v>0</v>
          </cell>
          <cell r="AF68">
            <v>0</v>
          </cell>
          <cell r="AG68">
            <v>0</v>
          </cell>
          <cell r="AL68">
            <v>0</v>
          </cell>
          <cell r="AM68">
            <v>0</v>
          </cell>
        </row>
        <row r="69">
          <cell r="A69">
            <v>1130115</v>
          </cell>
          <cell r="B69" t="str">
            <v>ENTIDADES DE REGIMEN ESPECIAL (Magisterio, Fuerza Pca.)</v>
          </cell>
          <cell r="S69">
            <v>1020104</v>
          </cell>
          <cell r="T69" t="str">
            <v>Otros</v>
          </cell>
        </row>
        <row r="70">
          <cell r="A70" t="str">
            <v>1130115-1</v>
          </cell>
          <cell r="D70">
            <v>0</v>
          </cell>
          <cell r="E70">
            <v>0</v>
          </cell>
          <cell r="H70">
            <v>30720209</v>
          </cell>
          <cell r="I70">
            <v>418168035</v>
          </cell>
          <cell r="K70">
            <v>20332490</v>
          </cell>
          <cell r="L70">
            <v>207128845</v>
          </cell>
          <cell r="P70">
            <v>0</v>
          </cell>
          <cell r="Q70">
            <v>0</v>
          </cell>
          <cell r="S70" t="str">
            <v>1020104-1</v>
          </cell>
          <cell r="T70" t="str">
            <v xml:space="preserve">Prima de Navidad </v>
          </cell>
          <cell r="V70">
            <v>0</v>
          </cell>
          <cell r="W70">
            <v>0</v>
          </cell>
          <cell r="Z70">
            <v>67207842</v>
          </cell>
          <cell r="AA70">
            <v>67248326</v>
          </cell>
          <cell r="AC70">
            <v>67207842</v>
          </cell>
          <cell r="AD70">
            <v>67248326</v>
          </cell>
          <cell r="AF70">
            <v>0</v>
          </cell>
          <cell r="AG70">
            <v>40484</v>
          </cell>
          <cell r="AL70">
            <v>0</v>
          </cell>
          <cell r="AM70">
            <v>0</v>
          </cell>
        </row>
        <row r="71">
          <cell r="A71" t="str">
            <v>1130115-2</v>
          </cell>
          <cell r="B71" t="str">
            <v>Vigencia Anterior</v>
          </cell>
          <cell r="D71">
            <v>0</v>
          </cell>
          <cell r="E71">
            <v>225243652</v>
          </cell>
          <cell r="H71">
            <v>22610</v>
          </cell>
          <cell r="I71">
            <v>221838317</v>
          </cell>
          <cell r="K71">
            <v>22610</v>
          </cell>
          <cell r="L71">
            <v>221838317</v>
          </cell>
          <cell r="P71">
            <v>0</v>
          </cell>
          <cell r="Q71">
            <v>0</v>
          </cell>
          <cell r="S71" t="str">
            <v>1020104-2</v>
          </cell>
          <cell r="T71" t="str">
            <v>Prima de Vacaciones</v>
          </cell>
          <cell r="V71">
            <v>0</v>
          </cell>
          <cell r="W71">
            <v>0</v>
          </cell>
          <cell r="Z71">
            <v>0</v>
          </cell>
          <cell r="AA71">
            <v>28521209</v>
          </cell>
          <cell r="AC71">
            <v>0</v>
          </cell>
          <cell r="AD71">
            <v>28521209</v>
          </cell>
          <cell r="AF71">
            <v>0</v>
          </cell>
          <cell r="AG71">
            <v>28521209</v>
          </cell>
          <cell r="AL71">
            <v>0</v>
          </cell>
          <cell r="AM71">
            <v>0</v>
          </cell>
        </row>
        <row r="72">
          <cell r="A72">
            <v>1130116</v>
          </cell>
          <cell r="B72" t="str">
            <v>ADMINISTRADORAS DE RIESGOS LABORALES</v>
          </cell>
          <cell r="S72" t="str">
            <v>1020104-3</v>
          </cell>
          <cell r="T72" t="str">
            <v>Bonificación  por servicios prestados</v>
          </cell>
          <cell r="V72">
            <v>0</v>
          </cell>
          <cell r="W72">
            <v>0</v>
          </cell>
          <cell r="Z72">
            <v>0</v>
          </cell>
          <cell r="AA72">
            <v>19837578</v>
          </cell>
          <cell r="AC72">
            <v>0</v>
          </cell>
          <cell r="AD72">
            <v>19837578</v>
          </cell>
          <cell r="AF72">
            <v>0</v>
          </cell>
          <cell r="AG72">
            <v>19837578</v>
          </cell>
          <cell r="AL72">
            <v>0</v>
          </cell>
          <cell r="AM72">
            <v>0</v>
          </cell>
        </row>
        <row r="73">
          <cell r="A73" t="str">
            <v>1130116-1</v>
          </cell>
          <cell r="D73">
            <v>0</v>
          </cell>
          <cell r="E73">
            <v>0</v>
          </cell>
          <cell r="H73">
            <v>84433066</v>
          </cell>
          <cell r="I73">
            <v>510619037</v>
          </cell>
          <cell r="K73">
            <v>31896728</v>
          </cell>
          <cell r="L73">
            <v>322532468</v>
          </cell>
          <cell r="P73">
            <v>0</v>
          </cell>
          <cell r="Q73">
            <v>0</v>
          </cell>
          <cell r="S73" t="str">
            <v>1020104-4</v>
          </cell>
          <cell r="T73" t="str">
            <v>Prima de Servicios</v>
          </cell>
          <cell r="V73">
            <v>0</v>
          </cell>
          <cell r="W73">
            <v>0</v>
          </cell>
          <cell r="Z73">
            <v>0</v>
          </cell>
          <cell r="AA73">
            <v>31043746</v>
          </cell>
          <cell r="AC73">
            <v>0</v>
          </cell>
          <cell r="AD73">
            <v>31043746</v>
          </cell>
          <cell r="AF73">
            <v>0</v>
          </cell>
          <cell r="AG73">
            <v>31043746</v>
          </cell>
          <cell r="AL73">
            <v>0</v>
          </cell>
          <cell r="AM73">
            <v>0</v>
          </cell>
        </row>
        <row r="74">
          <cell r="A74" t="str">
            <v>1130116-2</v>
          </cell>
          <cell r="B74" t="str">
            <v>Vigencia Anterior</v>
          </cell>
          <cell r="D74">
            <v>0</v>
          </cell>
          <cell r="E74">
            <v>153877552</v>
          </cell>
          <cell r="H74">
            <v>783094</v>
          </cell>
          <cell r="I74">
            <v>202884296</v>
          </cell>
          <cell r="K74">
            <v>783094</v>
          </cell>
          <cell r="L74">
            <v>202884296</v>
          </cell>
          <cell r="P74">
            <v>0</v>
          </cell>
          <cell r="Q74">
            <v>0</v>
          </cell>
          <cell r="S74" t="str">
            <v>1020104-5</v>
          </cell>
          <cell r="T74" t="str">
            <v>Bonificación Convencional</v>
          </cell>
          <cell r="V74">
            <v>0</v>
          </cell>
          <cell r="W74">
            <v>0</v>
          </cell>
          <cell r="Z74">
            <v>0</v>
          </cell>
          <cell r="AA74">
            <v>0</v>
          </cell>
          <cell r="AC74">
            <v>0</v>
          </cell>
          <cell r="AD74">
            <v>0</v>
          </cell>
          <cell r="AF74">
            <v>0</v>
          </cell>
          <cell r="AG74">
            <v>0</v>
          </cell>
          <cell r="AL74">
            <v>0</v>
          </cell>
          <cell r="AM74">
            <v>0</v>
          </cell>
        </row>
        <row r="75">
          <cell r="A75">
            <v>1130117</v>
          </cell>
          <cell r="B75" t="str">
            <v>CUOTAS DE RECUPERACION</v>
          </cell>
          <cell r="S75" t="str">
            <v>1020104-6</v>
          </cell>
          <cell r="T75" t="str">
            <v>Auxilio de Transporte</v>
          </cell>
          <cell r="V75">
            <v>0</v>
          </cell>
          <cell r="W75">
            <v>0</v>
          </cell>
          <cell r="Z75">
            <v>298277</v>
          </cell>
          <cell r="AA75">
            <v>3706174</v>
          </cell>
          <cell r="AC75">
            <v>298277</v>
          </cell>
          <cell r="AD75">
            <v>3706174</v>
          </cell>
          <cell r="AF75">
            <v>308562</v>
          </cell>
          <cell r="AG75">
            <v>3407897</v>
          </cell>
          <cell r="AL75">
            <v>0</v>
          </cell>
          <cell r="AM75">
            <v>0</v>
          </cell>
        </row>
        <row r="76">
          <cell r="A76" t="str">
            <v>1130117-1</v>
          </cell>
          <cell r="D76">
            <v>0</v>
          </cell>
          <cell r="E76">
            <v>0</v>
          </cell>
          <cell r="H76">
            <v>1638951</v>
          </cell>
          <cell r="I76">
            <v>13743417</v>
          </cell>
          <cell r="K76">
            <v>1638951</v>
          </cell>
          <cell r="L76">
            <v>13743417</v>
          </cell>
          <cell r="P76">
            <v>0</v>
          </cell>
          <cell r="Q76">
            <v>0</v>
          </cell>
          <cell r="S76" t="str">
            <v>1020104-7</v>
          </cell>
          <cell r="T76" t="str">
            <v>Auxilio de Alimentación</v>
          </cell>
          <cell r="V76">
            <v>0</v>
          </cell>
          <cell r="W76">
            <v>0</v>
          </cell>
          <cell r="Z76">
            <v>191684</v>
          </cell>
          <cell r="AA76">
            <v>2422746</v>
          </cell>
          <cell r="AC76">
            <v>191684</v>
          </cell>
          <cell r="AD76">
            <v>2422746</v>
          </cell>
          <cell r="AF76">
            <v>198294</v>
          </cell>
          <cell r="AG76">
            <v>2231062</v>
          </cell>
          <cell r="AL76">
            <v>0</v>
          </cell>
          <cell r="AM76">
            <v>0</v>
          </cell>
        </row>
        <row r="77">
          <cell r="A77" t="str">
            <v>1130117-2</v>
          </cell>
          <cell r="B77" t="str">
            <v>Vigencia Anterior</v>
          </cell>
          <cell r="D77">
            <v>0</v>
          </cell>
          <cell r="E77">
            <v>0</v>
          </cell>
          <cell r="H77">
            <v>0</v>
          </cell>
          <cell r="I77">
            <v>0</v>
          </cell>
          <cell r="K77">
            <v>0</v>
          </cell>
          <cell r="L77">
            <v>0</v>
          </cell>
          <cell r="P77">
            <v>0</v>
          </cell>
          <cell r="Q77">
            <v>0</v>
          </cell>
          <cell r="S77" t="str">
            <v>1020104-8</v>
          </cell>
          <cell r="T77" t="str">
            <v>Indemnizaciones por Vacaciones o Supresión de Cargos por Reestructuración</v>
          </cell>
          <cell r="V77">
            <v>0</v>
          </cell>
          <cell r="W77">
            <v>0</v>
          </cell>
          <cell r="Z77">
            <v>0</v>
          </cell>
          <cell r="AA77">
            <v>8934627</v>
          </cell>
          <cell r="AC77">
            <v>0</v>
          </cell>
          <cell r="AD77">
            <v>8934627</v>
          </cell>
          <cell r="AF77">
            <v>0</v>
          </cell>
          <cell r="AG77">
            <v>8934627</v>
          </cell>
          <cell r="AL77">
            <v>0</v>
          </cell>
          <cell r="AM77">
            <v>0</v>
          </cell>
        </row>
        <row r="78">
          <cell r="A78">
            <v>1130118</v>
          </cell>
          <cell r="B78" t="str">
            <v>PARTICULARES   (Venta de Contado)</v>
          </cell>
          <cell r="S78" t="str">
            <v>1020104-9</v>
          </cell>
          <cell r="T78" t="str">
            <v>Bonificación Especial por Recreación</v>
          </cell>
          <cell r="V78">
            <v>0</v>
          </cell>
          <cell r="W78">
            <v>0</v>
          </cell>
          <cell r="Z78">
            <v>0</v>
          </cell>
          <cell r="AA78">
            <v>4279889</v>
          </cell>
          <cell r="AC78">
            <v>0</v>
          </cell>
          <cell r="AD78">
            <v>4279889</v>
          </cell>
          <cell r="AF78">
            <v>667512</v>
          </cell>
          <cell r="AG78">
            <v>4279889</v>
          </cell>
          <cell r="AL78">
            <v>0</v>
          </cell>
          <cell r="AM78">
            <v>0</v>
          </cell>
        </row>
        <row r="79">
          <cell r="A79" t="str">
            <v>1130118-1</v>
          </cell>
          <cell r="D79">
            <v>0</v>
          </cell>
          <cell r="E79">
            <v>0</v>
          </cell>
          <cell r="H79">
            <v>24554584</v>
          </cell>
          <cell r="I79">
            <v>190392651</v>
          </cell>
          <cell r="K79">
            <v>28630734</v>
          </cell>
          <cell r="L79">
            <v>180531834</v>
          </cell>
          <cell r="P79">
            <v>0</v>
          </cell>
          <cell r="Q79">
            <v>0</v>
          </cell>
          <cell r="S79" t="str">
            <v>1020104-10</v>
          </cell>
          <cell r="T79" t="str">
            <v/>
          </cell>
          <cell r="V79">
            <v>0</v>
          </cell>
          <cell r="W79">
            <v>0</v>
          </cell>
          <cell r="Z79">
            <v>0</v>
          </cell>
          <cell r="AA79">
            <v>0</v>
          </cell>
          <cell r="AC79">
            <v>0</v>
          </cell>
          <cell r="AD79">
            <v>0</v>
          </cell>
          <cell r="AF79">
            <v>0</v>
          </cell>
          <cell r="AG79">
            <v>0</v>
          </cell>
          <cell r="AL79">
            <v>0</v>
          </cell>
          <cell r="AM79">
            <v>0</v>
          </cell>
        </row>
        <row r="80">
          <cell r="A80" t="str">
            <v>1130118-2</v>
          </cell>
          <cell r="B80" t="str">
            <v>Vigencia Anterior</v>
          </cell>
          <cell r="D80">
            <v>0</v>
          </cell>
          <cell r="E80">
            <v>0</v>
          </cell>
          <cell r="H80">
            <v>0</v>
          </cell>
          <cell r="I80">
            <v>0</v>
          </cell>
          <cell r="K80">
            <v>0</v>
          </cell>
          <cell r="L80">
            <v>0</v>
          </cell>
          <cell r="P80">
            <v>0</v>
          </cell>
          <cell r="Q80">
            <v>0</v>
          </cell>
          <cell r="S80" t="str">
            <v>1020104-11</v>
          </cell>
          <cell r="T80" t="str">
            <v/>
          </cell>
          <cell r="V80">
            <v>0</v>
          </cell>
          <cell r="W80">
            <v>0</v>
          </cell>
          <cell r="Z80">
            <v>0</v>
          </cell>
          <cell r="AA80">
            <v>0</v>
          </cell>
          <cell r="AC80">
            <v>0</v>
          </cell>
          <cell r="AD80">
            <v>0</v>
          </cell>
          <cell r="AF80">
            <v>0</v>
          </cell>
          <cell r="AG80">
            <v>0</v>
          </cell>
          <cell r="AL80">
            <v>0</v>
          </cell>
          <cell r="AM80">
            <v>0</v>
          </cell>
        </row>
        <row r="81">
          <cell r="A81">
            <v>1130119</v>
          </cell>
          <cell r="B81" t="str">
            <v>OTROS PARTICULARES</v>
          </cell>
          <cell r="S81">
            <v>1020199</v>
          </cell>
          <cell r="T81" t="str">
            <v>Vigencias Anteriores</v>
          </cell>
          <cell r="V81">
            <v>0</v>
          </cell>
          <cell r="W81">
            <v>68926278</v>
          </cell>
          <cell r="Z81">
            <v>0</v>
          </cell>
          <cell r="AA81">
            <v>68926278</v>
          </cell>
          <cell r="AC81">
            <v>0</v>
          </cell>
          <cell r="AD81">
            <v>68926278</v>
          </cell>
          <cell r="AF81">
            <v>0</v>
          </cell>
          <cell r="AG81">
            <v>68926278</v>
          </cell>
          <cell r="AL81">
            <v>0</v>
          </cell>
          <cell r="AM81">
            <v>0</v>
          </cell>
        </row>
        <row r="82">
          <cell r="A82" t="str">
            <v>1130119-1</v>
          </cell>
          <cell r="D82">
            <v>0</v>
          </cell>
          <cell r="E82">
            <v>0</v>
          </cell>
          <cell r="H82">
            <v>2759554</v>
          </cell>
          <cell r="I82">
            <v>17250684</v>
          </cell>
          <cell r="K82">
            <v>51150</v>
          </cell>
          <cell r="L82">
            <v>14542280</v>
          </cell>
          <cell r="P82">
            <v>0</v>
          </cell>
          <cell r="Q82">
            <v>0</v>
          </cell>
          <cell r="S82" t="str">
            <v/>
          </cell>
          <cell r="T82" t="str">
            <v/>
          </cell>
        </row>
        <row r="83">
          <cell r="A83" t="str">
            <v>1130119-2</v>
          </cell>
          <cell r="B83" t="str">
            <v>Vigencia Anterior</v>
          </cell>
          <cell r="D83">
            <v>0</v>
          </cell>
          <cell r="E83">
            <v>35062852</v>
          </cell>
          <cell r="H83">
            <v>0</v>
          </cell>
          <cell r="I83">
            <v>4680792</v>
          </cell>
          <cell r="K83">
            <v>0</v>
          </cell>
          <cell r="L83">
            <v>4680792</v>
          </cell>
          <cell r="P83">
            <v>0</v>
          </cell>
          <cell r="Q83">
            <v>0</v>
          </cell>
          <cell r="S83">
            <v>1020200</v>
          </cell>
          <cell r="T83" t="str">
            <v>Servicios Personales Indirectos</v>
          </cell>
        </row>
        <row r="84">
          <cell r="A84" t="str">
            <v/>
          </cell>
          <cell r="B84" t="str">
            <v/>
          </cell>
          <cell r="S84" t="str">
            <v>1020200-1</v>
          </cell>
          <cell r="T84" t="str">
            <v>Remuneración y Honorarios por Servicios Técnicos y Profesionales</v>
          </cell>
          <cell r="V84">
            <v>-2523000000</v>
          </cell>
          <cell r="W84">
            <v>2467781133</v>
          </cell>
          <cell r="Z84">
            <v>0</v>
          </cell>
          <cell r="AA84">
            <v>13261977618</v>
          </cell>
          <cell r="AC84">
            <v>1188614044</v>
          </cell>
          <cell r="AD84">
            <v>11178113897</v>
          </cell>
          <cell r="AF84">
            <v>1097177638</v>
          </cell>
          <cell r="AG84">
            <v>8995629260</v>
          </cell>
          <cell r="AL84">
            <v>-223000000</v>
          </cell>
          <cell r="AM84">
            <v>70010000</v>
          </cell>
        </row>
        <row r="85">
          <cell r="A85">
            <v>11302</v>
          </cell>
          <cell r="B85" t="str">
            <v>Otras Ventas de Servicios de Salud</v>
          </cell>
          <cell r="S85" t="str">
            <v>1020200-2</v>
          </cell>
          <cell r="T85" t="str">
            <v>Personal Supernumerario</v>
          </cell>
          <cell r="V85">
            <v>0</v>
          </cell>
          <cell r="W85">
            <v>0</v>
          </cell>
          <cell r="Z85">
            <v>0</v>
          </cell>
          <cell r="AA85">
            <v>0</v>
          </cell>
          <cell r="AC85">
            <v>0</v>
          </cell>
          <cell r="AD85">
            <v>0</v>
          </cell>
          <cell r="AF85">
            <v>0</v>
          </cell>
          <cell r="AG85">
            <v>0</v>
          </cell>
          <cell r="AL85">
            <v>0</v>
          </cell>
          <cell r="AM85">
            <v>0</v>
          </cell>
        </row>
        <row r="86">
          <cell r="A86">
            <v>1130201</v>
          </cell>
          <cell r="B86" t="str">
            <v>COMERCIALIZACION DE MERCANCIAS</v>
          </cell>
          <cell r="D86">
            <v>0</v>
          </cell>
          <cell r="E86">
            <v>0</v>
          </cell>
          <cell r="H86">
            <v>1632945</v>
          </cell>
          <cell r="I86">
            <v>14740467</v>
          </cell>
          <cell r="K86">
            <v>1632945</v>
          </cell>
          <cell r="L86">
            <v>14740467</v>
          </cell>
          <cell r="P86">
            <v>0</v>
          </cell>
          <cell r="Q86">
            <v>0</v>
          </cell>
          <cell r="S86" t="str">
            <v>1020200-3</v>
          </cell>
          <cell r="T86" t="str">
            <v>Otros Honorarios</v>
          </cell>
          <cell r="V86">
            <v>0</v>
          </cell>
          <cell r="W86">
            <v>13000000</v>
          </cell>
          <cell r="Z86">
            <v>0</v>
          </cell>
          <cell r="AA86">
            <v>189458374</v>
          </cell>
          <cell r="AC86">
            <v>15919876</v>
          </cell>
          <cell r="AD86">
            <v>182747861</v>
          </cell>
          <cell r="AF86">
            <v>7519611</v>
          </cell>
          <cell r="AG86">
            <v>112295658</v>
          </cell>
          <cell r="AL86">
            <v>0</v>
          </cell>
          <cell r="AM86">
            <v>0</v>
          </cell>
        </row>
        <row r="87">
          <cell r="A87">
            <v>1130202</v>
          </cell>
          <cell r="B87" t="str">
            <v/>
          </cell>
          <cell r="D87">
            <v>0</v>
          </cell>
          <cell r="E87">
            <v>0</v>
          </cell>
          <cell r="H87">
            <v>0</v>
          </cell>
          <cell r="I87">
            <v>0</v>
          </cell>
          <cell r="K87">
            <v>0</v>
          </cell>
          <cell r="L87">
            <v>0</v>
          </cell>
          <cell r="P87">
            <v>0</v>
          </cell>
          <cell r="Q87">
            <v>0</v>
          </cell>
          <cell r="S87" t="str">
            <v>1020200-4</v>
          </cell>
          <cell r="T87" t="str">
            <v/>
          </cell>
          <cell r="V87">
            <v>0</v>
          </cell>
          <cell r="W87">
            <v>0</v>
          </cell>
          <cell r="Z87">
            <v>0</v>
          </cell>
          <cell r="AA87">
            <v>0</v>
          </cell>
          <cell r="AC87">
            <v>0</v>
          </cell>
          <cell r="AD87">
            <v>0</v>
          </cell>
          <cell r="AF87">
            <v>0</v>
          </cell>
          <cell r="AG87">
            <v>0</v>
          </cell>
          <cell r="AL87">
            <v>0</v>
          </cell>
          <cell r="AM87">
            <v>0</v>
          </cell>
        </row>
        <row r="88">
          <cell r="A88">
            <v>1130203</v>
          </cell>
          <cell r="B88" t="str">
            <v>CONVENIOS CON LA NACION LIGADOS A LA VENTA DE SERVICIOS</v>
          </cell>
          <cell r="D88">
            <v>0</v>
          </cell>
          <cell r="E88">
            <v>0</v>
          </cell>
          <cell r="H88">
            <v>0</v>
          </cell>
          <cell r="I88">
            <v>0</v>
          </cell>
          <cell r="K88">
            <v>0</v>
          </cell>
          <cell r="L88">
            <v>0</v>
          </cell>
          <cell r="P88">
            <v>0</v>
          </cell>
          <cell r="Q88">
            <v>0</v>
          </cell>
          <cell r="S88">
            <v>1020299</v>
          </cell>
          <cell r="T88" t="str">
            <v>Vigencias Anteriores</v>
          </cell>
          <cell r="V88">
            <v>0</v>
          </cell>
          <cell r="W88">
            <v>2377239275</v>
          </cell>
          <cell r="Z88">
            <v>0</v>
          </cell>
          <cell r="AA88">
            <v>2377239275</v>
          </cell>
          <cell r="AC88">
            <v>0</v>
          </cell>
          <cell r="AD88">
            <v>2377239275</v>
          </cell>
          <cell r="AF88">
            <v>0</v>
          </cell>
          <cell r="AG88">
            <v>2317587539</v>
          </cell>
          <cell r="AL88">
            <v>0</v>
          </cell>
          <cell r="AM88">
            <v>0</v>
          </cell>
        </row>
        <row r="89">
          <cell r="A89">
            <v>1130204</v>
          </cell>
          <cell r="B89" t="str">
            <v>CONVENIOS CON EL DEPARTAMENTO LIGADOS A LA VENTA SERVICIOS</v>
          </cell>
          <cell r="D89">
            <v>0</v>
          </cell>
          <cell r="E89">
            <v>0</v>
          </cell>
          <cell r="H89">
            <v>0</v>
          </cell>
          <cell r="I89">
            <v>0</v>
          </cell>
          <cell r="K89">
            <v>0</v>
          </cell>
          <cell r="L89">
            <v>0</v>
          </cell>
          <cell r="P89">
            <v>0</v>
          </cell>
          <cell r="Q89">
            <v>0</v>
          </cell>
          <cell r="S89" t="str">
            <v/>
          </cell>
          <cell r="T89" t="str">
            <v/>
          </cell>
        </row>
        <row r="90">
          <cell r="A90">
            <v>1130205</v>
          </cell>
          <cell r="B90" t="str">
            <v>CONVENIOS CON EL MUNICIPIO LIGADOS A LA VENTA DE SERVICIOS</v>
          </cell>
          <cell r="D90">
            <v>0</v>
          </cell>
          <cell r="E90">
            <v>0</v>
          </cell>
          <cell r="H90">
            <v>0</v>
          </cell>
          <cell r="I90">
            <v>0</v>
          </cell>
          <cell r="K90">
            <v>0</v>
          </cell>
          <cell r="L90">
            <v>0</v>
          </cell>
          <cell r="P90">
            <v>0</v>
          </cell>
          <cell r="Q90">
            <v>0</v>
          </cell>
          <cell r="S90">
            <v>1020300</v>
          </cell>
          <cell r="T90" t="str">
            <v>Contribuciones Inherentes nómina al Sector Privado</v>
          </cell>
        </row>
        <row r="91">
          <cell r="A91">
            <v>1130206</v>
          </cell>
          <cell r="B91" t="str">
            <v>OTROS CONVENIOS LIGADOS A LA VENTA DE SERVICIOS</v>
          </cell>
          <cell r="D91">
            <v>0</v>
          </cell>
          <cell r="E91">
            <v>0</v>
          </cell>
          <cell r="H91">
            <v>0</v>
          </cell>
          <cell r="I91">
            <v>0</v>
          </cell>
          <cell r="K91">
            <v>0</v>
          </cell>
          <cell r="L91">
            <v>0</v>
          </cell>
          <cell r="P91">
            <v>0</v>
          </cell>
          <cell r="Q91">
            <v>0</v>
          </cell>
          <cell r="S91">
            <v>1020301</v>
          </cell>
          <cell r="T91" t="str">
            <v>Contribuciones - SGP - Aportes Patronales - Cuenta Maestra</v>
          </cell>
        </row>
        <row r="92">
          <cell r="A92">
            <v>1130207</v>
          </cell>
          <cell r="B92" t="str">
            <v>Vigencia Anterior</v>
          </cell>
          <cell r="D92">
            <v>0</v>
          </cell>
          <cell r="E92">
            <v>0</v>
          </cell>
          <cell r="H92">
            <v>0</v>
          </cell>
          <cell r="I92">
            <v>0</v>
          </cell>
          <cell r="K92">
            <v>0</v>
          </cell>
          <cell r="L92">
            <v>0</v>
          </cell>
          <cell r="P92">
            <v>0</v>
          </cell>
          <cell r="Q92">
            <v>0</v>
          </cell>
          <cell r="S92" t="str">
            <v>1020301-1</v>
          </cell>
          <cell r="T92" t="str">
            <v>E.P.S. - Aportes cuenta maestra</v>
          </cell>
          <cell r="V92">
            <v>0</v>
          </cell>
          <cell r="W92">
            <v>0</v>
          </cell>
          <cell r="Z92">
            <v>5817554</v>
          </cell>
          <cell r="AA92">
            <v>64456200</v>
          </cell>
          <cell r="AC92">
            <v>5817554</v>
          </cell>
          <cell r="AD92">
            <v>64456200</v>
          </cell>
          <cell r="AF92">
            <v>5727656</v>
          </cell>
          <cell r="AG92">
            <v>58638646</v>
          </cell>
          <cell r="AL92">
            <v>0</v>
          </cell>
          <cell r="AM92">
            <v>0</v>
          </cell>
        </row>
        <row r="93">
          <cell r="A93" t="str">
            <v/>
          </cell>
          <cell r="B93" t="str">
            <v/>
          </cell>
          <cell r="S93" t="str">
            <v>1020301-2</v>
          </cell>
          <cell r="T93" t="str">
            <v>Fondos pensionales - Aportes cuenta maestra</v>
          </cell>
          <cell r="V93">
            <v>0</v>
          </cell>
          <cell r="W93">
            <v>0</v>
          </cell>
          <cell r="Z93">
            <v>0</v>
          </cell>
          <cell r="AA93">
            <v>0</v>
          </cell>
          <cell r="AC93">
            <v>0</v>
          </cell>
          <cell r="AD93">
            <v>0</v>
          </cell>
          <cell r="AF93">
            <v>0</v>
          </cell>
          <cell r="AG93">
            <v>0</v>
          </cell>
          <cell r="AL93">
            <v>0</v>
          </cell>
          <cell r="AM93">
            <v>0</v>
          </cell>
        </row>
        <row r="94">
          <cell r="A94">
            <v>11303</v>
          </cell>
          <cell r="B94" t="str">
            <v>Aportes (No ligados a la venta de servicios de salud)</v>
          </cell>
          <cell r="H94">
            <v>54714465</v>
          </cell>
          <cell r="K94">
            <v>0</v>
          </cell>
          <cell r="P94">
            <v>0</v>
          </cell>
          <cell r="Q94">
            <v>70010000</v>
          </cell>
          <cell r="S94" t="str">
            <v>1020301-3</v>
          </cell>
          <cell r="T94" t="str">
            <v>Fondos de cesantías - Aportes cuenta maestra</v>
          </cell>
          <cell r="V94">
            <v>0</v>
          </cell>
          <cell r="W94">
            <v>0</v>
          </cell>
          <cell r="Z94">
            <v>0</v>
          </cell>
          <cell r="AA94">
            <v>0</v>
          </cell>
          <cell r="AC94">
            <v>0</v>
          </cell>
          <cell r="AD94">
            <v>0</v>
          </cell>
          <cell r="AF94">
            <v>0</v>
          </cell>
          <cell r="AG94">
            <v>0</v>
          </cell>
          <cell r="AL94">
            <v>0</v>
          </cell>
          <cell r="AM94">
            <v>0</v>
          </cell>
        </row>
        <row r="95">
          <cell r="A95" t="str">
            <v>11303-1</v>
          </cell>
          <cell r="B95" t="str">
            <v>CONVENIOS CON LA NACION NO LIGADOS A LA VENTA DE SERVICIOS</v>
          </cell>
          <cell r="D95">
            <v>0</v>
          </cell>
          <cell r="E95">
            <v>2600145000</v>
          </cell>
          <cell r="H95">
            <v>0</v>
          </cell>
          <cell r="I95">
            <v>2530135000</v>
          </cell>
          <cell r="K95">
            <v>0</v>
          </cell>
          <cell r="L95">
            <v>2530135000</v>
          </cell>
          <cell r="P95">
            <v>0</v>
          </cell>
          <cell r="Q95">
            <v>70010000</v>
          </cell>
          <cell r="S95" t="str">
            <v>1020301-4</v>
          </cell>
          <cell r="T95" t="str">
            <v>Riesgos laborales - Aportes cuenta maestra</v>
          </cell>
          <cell r="V95">
            <v>0</v>
          </cell>
          <cell r="W95">
            <v>0</v>
          </cell>
          <cell r="Z95">
            <v>1529668</v>
          </cell>
          <cell r="AA95">
            <v>16519381</v>
          </cell>
          <cell r="AC95">
            <v>1529668</v>
          </cell>
          <cell r="AD95">
            <v>16519381</v>
          </cell>
          <cell r="AF95">
            <v>1500773</v>
          </cell>
          <cell r="AG95">
            <v>14989713</v>
          </cell>
          <cell r="AL95">
            <v>0</v>
          </cell>
          <cell r="AM95">
            <v>0</v>
          </cell>
        </row>
        <row r="96">
          <cell r="A96" t="str">
            <v>11303-2</v>
          </cell>
          <cell r="B96" t="str">
            <v>CONVENIOS CON EL DEPARTAMENTO NO LIGADOS A LA VENTA SERVICIOS</v>
          </cell>
          <cell r="D96">
            <v>0</v>
          </cell>
          <cell r="E96">
            <v>987388338</v>
          </cell>
          <cell r="H96">
            <v>0</v>
          </cell>
          <cell r="I96">
            <v>987388338</v>
          </cell>
          <cell r="K96">
            <v>0</v>
          </cell>
          <cell r="L96">
            <v>987388338</v>
          </cell>
          <cell r="P96">
            <v>0</v>
          </cell>
          <cell r="Q96">
            <v>0</v>
          </cell>
          <cell r="S96">
            <v>1020302</v>
          </cell>
          <cell r="T96" t="str">
            <v>Contribuciones - Otros</v>
          </cell>
        </row>
        <row r="97">
          <cell r="A97" t="str">
            <v>11303-3</v>
          </cell>
          <cell r="B97" t="str">
            <v>CONVENIOS CON EL MUNICIPIO NO LIGADOS A LA VENTA DE SERVICIOS</v>
          </cell>
          <cell r="D97">
            <v>0</v>
          </cell>
          <cell r="E97">
            <v>0</v>
          </cell>
          <cell r="H97">
            <v>0</v>
          </cell>
          <cell r="I97">
            <v>0</v>
          </cell>
          <cell r="K97">
            <v>0</v>
          </cell>
          <cell r="L97">
            <v>0</v>
          </cell>
          <cell r="P97">
            <v>0</v>
          </cell>
          <cell r="Q97">
            <v>0</v>
          </cell>
          <cell r="S97" t="str">
            <v>1020302-1</v>
          </cell>
          <cell r="T97" t="str">
            <v>Aportes a E.P.S. - recursos propios</v>
          </cell>
          <cell r="V97">
            <v>0</v>
          </cell>
          <cell r="W97">
            <v>0</v>
          </cell>
          <cell r="Z97">
            <v>0</v>
          </cell>
          <cell r="AA97">
            <v>0</v>
          </cell>
          <cell r="AC97">
            <v>0</v>
          </cell>
          <cell r="AD97">
            <v>0</v>
          </cell>
          <cell r="AF97">
            <v>0</v>
          </cell>
          <cell r="AG97">
            <v>0</v>
          </cell>
          <cell r="AL97">
            <v>0</v>
          </cell>
          <cell r="AM97">
            <v>0</v>
          </cell>
        </row>
        <row r="98">
          <cell r="A98" t="str">
            <v>11303-4</v>
          </cell>
          <cell r="B98" t="str">
            <v>OTROS CONVENIOS NO LIGADOS A LA VENTA DE SERVICIOS</v>
          </cell>
          <cell r="D98">
            <v>0</v>
          </cell>
          <cell r="E98">
            <v>0</v>
          </cell>
          <cell r="I98">
            <v>0</v>
          </cell>
          <cell r="L98">
            <v>0</v>
          </cell>
          <cell r="S98" t="str">
            <v>1020302-2</v>
          </cell>
          <cell r="T98" t="str">
            <v>Aportes Fondos Pensionales - recursos propios</v>
          </cell>
          <cell r="V98">
            <v>0</v>
          </cell>
          <cell r="W98">
            <v>0</v>
          </cell>
          <cell r="Z98">
            <v>8284364</v>
          </cell>
          <cell r="AA98">
            <v>75671483</v>
          </cell>
          <cell r="AC98">
            <v>8284364</v>
          </cell>
          <cell r="AD98">
            <v>75671483</v>
          </cell>
          <cell r="AF98">
            <v>8206663</v>
          </cell>
          <cell r="AG98">
            <v>67387119</v>
          </cell>
          <cell r="AL98">
            <v>0</v>
          </cell>
          <cell r="AM98">
            <v>0</v>
          </cell>
        </row>
        <row r="99">
          <cell r="A99" t="str">
            <v>11303-5</v>
          </cell>
          <cell r="B99" t="str">
            <v>RECURSOS PARA PROGRAMA DE SANEAMIENTO FINANCIERO</v>
          </cell>
          <cell r="D99">
            <v>0</v>
          </cell>
          <cell r="E99">
            <v>0</v>
          </cell>
          <cell r="I99">
            <v>0</v>
          </cell>
          <cell r="L99">
            <v>0</v>
          </cell>
          <cell r="S99" t="str">
            <v>1020302-3</v>
          </cell>
          <cell r="T99" t="str">
            <v>Aportes a Fondos de Cesantia - recursos propios</v>
          </cell>
          <cell r="V99">
            <v>0</v>
          </cell>
          <cell r="W99">
            <v>0</v>
          </cell>
          <cell r="Z99">
            <v>0</v>
          </cell>
          <cell r="AA99">
            <v>40484</v>
          </cell>
          <cell r="AC99">
            <v>0</v>
          </cell>
          <cell r="AD99">
            <v>40484</v>
          </cell>
          <cell r="AF99">
            <v>0</v>
          </cell>
          <cell r="AG99">
            <v>40484</v>
          </cell>
          <cell r="AL99">
            <v>0</v>
          </cell>
          <cell r="AM99">
            <v>0</v>
          </cell>
        </row>
        <row r="100">
          <cell r="A100" t="str">
            <v>11303-6</v>
          </cell>
          <cell r="B100" t="str">
            <v>ESTAMPILLA PROHOSPITAL</v>
          </cell>
          <cell r="D100">
            <v>0</v>
          </cell>
          <cell r="E100">
            <v>228217463</v>
          </cell>
          <cell r="H100">
            <v>0</v>
          </cell>
          <cell r="I100">
            <v>228217463</v>
          </cell>
          <cell r="K100">
            <v>0</v>
          </cell>
          <cell r="L100">
            <v>228217463</v>
          </cell>
          <cell r="P100">
            <v>0</v>
          </cell>
          <cell r="Q100">
            <v>0</v>
          </cell>
          <cell r="S100" t="str">
            <v>1020302-4</v>
          </cell>
          <cell r="T100" t="str">
            <v>Aporte a ARL. - recursos propios</v>
          </cell>
          <cell r="V100">
            <v>0</v>
          </cell>
          <cell r="W100">
            <v>0</v>
          </cell>
          <cell r="Z100">
            <v>0</v>
          </cell>
          <cell r="AA100">
            <v>0</v>
          </cell>
          <cell r="AC100">
            <v>0</v>
          </cell>
          <cell r="AD100">
            <v>0</v>
          </cell>
          <cell r="AF100">
            <v>0</v>
          </cell>
          <cell r="AG100">
            <v>0</v>
          </cell>
          <cell r="AL100">
            <v>0</v>
          </cell>
          <cell r="AM100">
            <v>0</v>
          </cell>
        </row>
        <row r="101">
          <cell r="A101" t="str">
            <v>11303-7</v>
          </cell>
          <cell r="B101" t="str">
            <v>Subsidio a la oferta (2.4.2.6 decreto 268 de 2020)</v>
          </cell>
          <cell r="D101">
            <v>0</v>
          </cell>
          <cell r="E101">
            <v>168953754</v>
          </cell>
          <cell r="H101">
            <v>54714465</v>
          </cell>
          <cell r="I101">
            <v>159948233</v>
          </cell>
          <cell r="K101">
            <v>0</v>
          </cell>
          <cell r="L101">
            <v>68757458</v>
          </cell>
          <cell r="P101">
            <v>0</v>
          </cell>
          <cell r="Q101">
            <v>0</v>
          </cell>
          <cell r="S101" t="str">
            <v>1020302-5</v>
          </cell>
          <cell r="T101" t="str">
            <v>Aporte a Caja Compensación Familiar</v>
          </cell>
          <cell r="V101">
            <v>0</v>
          </cell>
          <cell r="W101">
            <v>0</v>
          </cell>
          <cell r="Z101">
            <v>2622744</v>
          </cell>
          <cell r="AA101">
            <v>28822577</v>
          </cell>
          <cell r="AC101">
            <v>2622744</v>
          </cell>
          <cell r="AD101">
            <v>28822577</v>
          </cell>
          <cell r="AF101">
            <v>2498044</v>
          </cell>
          <cell r="AG101">
            <v>26199833</v>
          </cell>
          <cell r="AL101">
            <v>0</v>
          </cell>
          <cell r="AM101">
            <v>0</v>
          </cell>
        </row>
        <row r="102">
          <cell r="A102" t="str">
            <v>11303-8</v>
          </cell>
          <cell r="B102" t="str">
            <v>Vigencia Anterior</v>
          </cell>
          <cell r="D102">
            <v>0</v>
          </cell>
          <cell r="E102">
            <v>0</v>
          </cell>
          <cell r="I102">
            <v>0</v>
          </cell>
          <cell r="K102">
            <v>0</v>
          </cell>
          <cell r="L102">
            <v>0</v>
          </cell>
          <cell r="P102">
            <v>0</v>
          </cell>
          <cell r="Q102">
            <v>0</v>
          </cell>
          <cell r="S102">
            <v>1020399</v>
          </cell>
          <cell r="T102" t="str">
            <v>Vigencias Anteriores</v>
          </cell>
          <cell r="V102">
            <v>0</v>
          </cell>
          <cell r="W102">
            <v>86655382</v>
          </cell>
          <cell r="Z102">
            <v>0</v>
          </cell>
          <cell r="AA102">
            <v>86655382</v>
          </cell>
          <cell r="AC102">
            <v>0</v>
          </cell>
          <cell r="AD102">
            <v>86655382</v>
          </cell>
          <cell r="AF102">
            <v>0</v>
          </cell>
          <cell r="AG102">
            <v>86655382</v>
          </cell>
          <cell r="AL102">
            <v>0</v>
          </cell>
          <cell r="AM102">
            <v>0</v>
          </cell>
        </row>
        <row r="103">
          <cell r="A103" t="str">
            <v/>
          </cell>
          <cell r="B103" t="str">
            <v/>
          </cell>
          <cell r="S103" t="str">
            <v/>
          </cell>
          <cell r="T103" t="str">
            <v/>
          </cell>
        </row>
        <row r="104">
          <cell r="A104">
            <v>11304</v>
          </cell>
          <cell r="B104" t="str">
            <v>Otros ingresos corrientes</v>
          </cell>
          <cell r="H104">
            <v>2595609</v>
          </cell>
          <cell r="K104">
            <v>2595609</v>
          </cell>
          <cell r="P104">
            <v>0</v>
          </cell>
          <cell r="Q104">
            <v>0</v>
          </cell>
          <cell r="S104">
            <v>1020400</v>
          </cell>
          <cell r="T104" t="str">
            <v>Contribuciones Inherentes nómina del Sector Publico</v>
          </cell>
        </row>
        <row r="105">
          <cell r="A105" t="str">
            <v>11304-1</v>
          </cell>
          <cell r="B105" t="str">
            <v>ARRENDAMIENTO Y ALQUILER DE BIENES MUEBLES E INMUEBLES</v>
          </cell>
          <cell r="D105">
            <v>0</v>
          </cell>
          <cell r="E105">
            <v>0</v>
          </cell>
          <cell r="H105">
            <v>0</v>
          </cell>
          <cell r="I105">
            <v>0</v>
          </cell>
          <cell r="K105">
            <v>0</v>
          </cell>
          <cell r="L105">
            <v>0</v>
          </cell>
          <cell r="P105">
            <v>0</v>
          </cell>
          <cell r="Q105">
            <v>0</v>
          </cell>
          <cell r="S105">
            <v>1020402</v>
          </cell>
          <cell r="T105" t="str">
            <v>Contribuciones - Otros</v>
          </cell>
        </row>
        <row r="106">
          <cell r="A106" t="str">
            <v>11304-2</v>
          </cell>
          <cell r="B106" t="str">
            <v>COMERCIALIZACIÓN DE MERCANCÍAS</v>
          </cell>
          <cell r="D106">
            <v>0</v>
          </cell>
          <cell r="E106">
            <v>0</v>
          </cell>
          <cell r="H106">
            <v>0</v>
          </cell>
          <cell r="I106">
            <v>0</v>
          </cell>
          <cell r="K106">
            <v>0</v>
          </cell>
          <cell r="L106">
            <v>0</v>
          </cell>
          <cell r="P106">
            <v>0</v>
          </cell>
          <cell r="Q106">
            <v>0</v>
          </cell>
          <cell r="S106" t="str">
            <v>1020402-1</v>
          </cell>
          <cell r="T106" t="str">
            <v>S.E.N.A.</v>
          </cell>
          <cell r="V106">
            <v>0</v>
          </cell>
          <cell r="W106">
            <v>0</v>
          </cell>
          <cell r="Z106">
            <v>1312722</v>
          </cell>
          <cell r="AA106">
            <v>14425635</v>
          </cell>
          <cell r="AC106">
            <v>1312722</v>
          </cell>
          <cell r="AD106">
            <v>14425635</v>
          </cell>
          <cell r="AF106">
            <v>1250322</v>
          </cell>
          <cell r="AG106">
            <v>13112913</v>
          </cell>
          <cell r="AL106">
            <v>0</v>
          </cell>
          <cell r="AM106">
            <v>0</v>
          </cell>
        </row>
        <row r="107">
          <cell r="A107" t="str">
            <v>11304-3</v>
          </cell>
          <cell r="B107" t="str">
            <v>Bienestar Social</v>
          </cell>
          <cell r="D107">
            <v>0</v>
          </cell>
          <cell r="E107">
            <v>0</v>
          </cell>
          <cell r="I107">
            <v>2088848</v>
          </cell>
          <cell r="L107">
            <v>2088848</v>
          </cell>
          <cell r="S107" t="str">
            <v>1020402-2</v>
          </cell>
          <cell r="T107" t="str">
            <v>I.C.B.F.</v>
          </cell>
          <cell r="V107">
            <v>0</v>
          </cell>
          <cell r="W107">
            <v>0</v>
          </cell>
          <cell r="Z107">
            <v>1968633</v>
          </cell>
          <cell r="AA107">
            <v>21693467</v>
          </cell>
          <cell r="AC107">
            <v>1968633</v>
          </cell>
          <cell r="AD107">
            <v>21693467</v>
          </cell>
          <cell r="AF107">
            <v>1874933</v>
          </cell>
          <cell r="AG107">
            <v>19724834</v>
          </cell>
          <cell r="AL107">
            <v>0</v>
          </cell>
          <cell r="AM107">
            <v>0</v>
          </cell>
        </row>
        <row r="108">
          <cell r="A108" t="str">
            <v>11304-4</v>
          </cell>
          <cell r="B108" t="str">
            <v>Fondo de la Vivienda</v>
          </cell>
          <cell r="D108">
            <v>0</v>
          </cell>
          <cell r="E108">
            <v>0</v>
          </cell>
          <cell r="I108">
            <v>0</v>
          </cell>
          <cell r="L108">
            <v>0</v>
          </cell>
          <cell r="S108">
            <v>1020499</v>
          </cell>
          <cell r="T108" t="str">
            <v>Vigencias Anteriores</v>
          </cell>
          <cell r="V108">
            <v>0</v>
          </cell>
          <cell r="W108">
            <v>3303176</v>
          </cell>
          <cell r="Z108">
            <v>0</v>
          </cell>
          <cell r="AA108">
            <v>3303176</v>
          </cell>
          <cell r="AC108">
            <v>0</v>
          </cell>
          <cell r="AD108">
            <v>3303176</v>
          </cell>
          <cell r="AF108">
            <v>0</v>
          </cell>
          <cell r="AG108">
            <v>3303176</v>
          </cell>
          <cell r="AL108">
            <v>0</v>
          </cell>
          <cell r="AM108">
            <v>0</v>
          </cell>
        </row>
        <row r="109">
          <cell r="A109" t="str">
            <v>11304-5</v>
          </cell>
          <cell r="B109" t="str">
            <v xml:space="preserve">Aprovechamientos </v>
          </cell>
          <cell r="D109">
            <v>0</v>
          </cell>
          <cell r="E109">
            <v>0</v>
          </cell>
          <cell r="H109">
            <v>2595609</v>
          </cell>
          <cell r="I109">
            <v>30970886</v>
          </cell>
          <cell r="K109">
            <v>2595609</v>
          </cell>
          <cell r="L109">
            <v>30090286</v>
          </cell>
          <cell r="P109">
            <v>0</v>
          </cell>
          <cell r="Q109">
            <v>0</v>
          </cell>
          <cell r="S109" t="str">
            <v/>
          </cell>
          <cell r="T109" t="str">
            <v/>
          </cell>
        </row>
        <row r="110">
          <cell r="A110" t="str">
            <v>11304-6</v>
          </cell>
          <cell r="B110" t="str">
            <v>Otros</v>
          </cell>
          <cell r="D110">
            <v>0</v>
          </cell>
          <cell r="E110">
            <v>0</v>
          </cell>
          <cell r="H110">
            <v>0</v>
          </cell>
          <cell r="I110">
            <v>0</v>
          </cell>
          <cell r="K110">
            <v>0</v>
          </cell>
          <cell r="L110">
            <v>0</v>
          </cell>
          <cell r="P110">
            <v>0</v>
          </cell>
          <cell r="Q110">
            <v>0</v>
          </cell>
          <cell r="S110">
            <v>2000000</v>
          </cell>
          <cell r="T110" t="str">
            <v>GASTOS GENERALES</v>
          </cell>
        </row>
        <row r="111">
          <cell r="A111" t="str">
            <v>11304-7</v>
          </cell>
          <cell r="B111" t="str">
            <v>Vigencia Anterior</v>
          </cell>
          <cell r="D111">
            <v>0</v>
          </cell>
          <cell r="E111">
            <v>0</v>
          </cell>
          <cell r="H111">
            <v>0</v>
          </cell>
          <cell r="I111">
            <v>0</v>
          </cell>
          <cell r="K111">
            <v>0</v>
          </cell>
          <cell r="L111">
            <v>0</v>
          </cell>
          <cell r="P111">
            <v>0</v>
          </cell>
          <cell r="Q111">
            <v>0</v>
          </cell>
          <cell r="S111" t="str">
            <v/>
          </cell>
          <cell r="T111" t="str">
            <v/>
          </cell>
        </row>
        <row r="112">
          <cell r="A112" t="str">
            <v/>
          </cell>
          <cell r="B112" t="str">
            <v/>
          </cell>
          <cell r="S112">
            <v>2010000</v>
          </cell>
          <cell r="T112" t="str">
            <v>Gastos de Administración</v>
          </cell>
        </row>
        <row r="113">
          <cell r="A113">
            <v>2000</v>
          </cell>
          <cell r="B113" t="str">
            <v>INGRESOS DE CAPITAL</v>
          </cell>
          <cell r="H113">
            <v>25670585</v>
          </cell>
          <cell r="K113">
            <v>25670585</v>
          </cell>
          <cell r="P113">
            <v>0</v>
          </cell>
          <cell r="Q113">
            <v>0</v>
          </cell>
          <cell r="S113" t="str">
            <v/>
          </cell>
          <cell r="T113" t="str">
            <v/>
          </cell>
        </row>
        <row r="114">
          <cell r="A114" t="str">
            <v/>
          </cell>
          <cell r="B114" t="str">
            <v/>
          </cell>
          <cell r="S114">
            <v>2010100</v>
          </cell>
          <cell r="T114" t="str">
            <v>Adquisición de bienes</v>
          </cell>
        </row>
        <row r="115">
          <cell r="A115">
            <v>2100</v>
          </cell>
          <cell r="B115" t="str">
            <v>CREDITO INTERNO</v>
          </cell>
          <cell r="D115">
            <v>0</v>
          </cell>
          <cell r="E115">
            <v>0</v>
          </cell>
          <cell r="H115">
            <v>0</v>
          </cell>
          <cell r="I115">
            <v>0</v>
          </cell>
          <cell r="K115">
            <v>0</v>
          </cell>
          <cell r="L115">
            <v>0</v>
          </cell>
          <cell r="P115">
            <v>0</v>
          </cell>
          <cell r="Q115">
            <v>0</v>
          </cell>
          <cell r="S115" t="str">
            <v>2010100-1</v>
          </cell>
          <cell r="T115" t="str">
            <v>Compra de Equipos</v>
          </cell>
          <cell r="V115">
            <v>0</v>
          </cell>
          <cell r="W115">
            <v>0</v>
          </cell>
          <cell r="Z115">
            <v>0</v>
          </cell>
          <cell r="AA115">
            <v>0</v>
          </cell>
          <cell r="AC115">
            <v>0</v>
          </cell>
          <cell r="AD115">
            <v>0</v>
          </cell>
          <cell r="AF115">
            <v>0</v>
          </cell>
          <cell r="AG115">
            <v>0</v>
          </cell>
          <cell r="AL115">
            <v>0</v>
          </cell>
          <cell r="AM115">
            <v>0</v>
          </cell>
        </row>
        <row r="116">
          <cell r="A116" t="str">
            <v>2100-1</v>
          </cell>
          <cell r="B116" t="str">
            <v>Vigencia Anterior</v>
          </cell>
          <cell r="D116">
            <v>0</v>
          </cell>
          <cell r="E116">
            <v>0</v>
          </cell>
          <cell r="H116">
            <v>0</v>
          </cell>
          <cell r="I116">
            <v>0</v>
          </cell>
          <cell r="K116">
            <v>0</v>
          </cell>
          <cell r="L116">
            <v>0</v>
          </cell>
          <cell r="P116">
            <v>0</v>
          </cell>
          <cell r="Q116">
            <v>0</v>
          </cell>
          <cell r="S116" t="str">
            <v>2010100-2</v>
          </cell>
          <cell r="T116" t="str">
            <v>Materiales</v>
          </cell>
          <cell r="V116">
            <v>0</v>
          </cell>
          <cell r="W116">
            <v>0</v>
          </cell>
          <cell r="Z116">
            <v>3032573</v>
          </cell>
          <cell r="AA116">
            <v>140467505</v>
          </cell>
          <cell r="AC116">
            <v>3032573</v>
          </cell>
          <cell r="AD116">
            <v>140467505</v>
          </cell>
          <cell r="AF116">
            <v>5710946</v>
          </cell>
          <cell r="AG116">
            <v>133580586</v>
          </cell>
          <cell r="AL116">
            <v>0</v>
          </cell>
          <cell r="AM116">
            <v>0</v>
          </cell>
        </row>
        <row r="117">
          <cell r="A117">
            <v>2200</v>
          </cell>
          <cell r="B117" t="str">
            <v>CREDITO EXTERNO</v>
          </cell>
          <cell r="D117">
            <v>0</v>
          </cell>
          <cell r="E117">
            <v>0</v>
          </cell>
          <cell r="H117">
            <v>0</v>
          </cell>
          <cell r="I117">
            <v>0</v>
          </cell>
          <cell r="K117">
            <v>0</v>
          </cell>
          <cell r="L117">
            <v>0</v>
          </cell>
          <cell r="P117">
            <v>0</v>
          </cell>
          <cell r="Q117">
            <v>0</v>
          </cell>
          <cell r="S117" t="str">
            <v>2010100-3</v>
          </cell>
          <cell r="T117" t="str">
            <v>Salud Ocupacional</v>
          </cell>
          <cell r="V117">
            <v>0</v>
          </cell>
          <cell r="W117">
            <v>0</v>
          </cell>
          <cell r="Z117">
            <v>0</v>
          </cell>
          <cell r="AA117">
            <v>0</v>
          </cell>
          <cell r="AC117">
            <v>0</v>
          </cell>
          <cell r="AD117">
            <v>0</v>
          </cell>
          <cell r="AF117">
            <v>0</v>
          </cell>
          <cell r="AG117">
            <v>0</v>
          </cell>
          <cell r="AL117">
            <v>0</v>
          </cell>
          <cell r="AM117">
            <v>0</v>
          </cell>
        </row>
        <row r="118">
          <cell r="A118" t="str">
            <v>2200-1</v>
          </cell>
          <cell r="B118" t="str">
            <v>Vigencia Anterior</v>
          </cell>
          <cell r="D118">
            <v>0</v>
          </cell>
          <cell r="E118">
            <v>0</v>
          </cell>
          <cell r="I118">
            <v>0</v>
          </cell>
          <cell r="L118">
            <v>0</v>
          </cell>
          <cell r="S118" t="str">
            <v>2010100-4</v>
          </cell>
          <cell r="T118" t="str">
            <v>Combustibles</v>
          </cell>
          <cell r="V118">
            <v>0</v>
          </cell>
          <cell r="W118">
            <v>0</v>
          </cell>
          <cell r="Z118">
            <v>5149961</v>
          </cell>
          <cell r="AA118">
            <v>36805167</v>
          </cell>
          <cell r="AC118">
            <v>5149961</v>
          </cell>
          <cell r="AD118">
            <v>36805167</v>
          </cell>
          <cell r="AF118">
            <v>5149961</v>
          </cell>
          <cell r="AG118">
            <v>36805167</v>
          </cell>
          <cell r="AL118">
            <v>0</v>
          </cell>
          <cell r="AM118">
            <v>0</v>
          </cell>
        </row>
        <row r="119">
          <cell r="A119">
            <v>2300</v>
          </cell>
          <cell r="B119" t="str">
            <v>RENDIMIENTOS FINANCIEROS</v>
          </cell>
          <cell r="D119">
            <v>0</v>
          </cell>
          <cell r="E119">
            <v>0</v>
          </cell>
          <cell r="I119">
            <v>2114767</v>
          </cell>
          <cell r="L119">
            <v>2114767</v>
          </cell>
          <cell r="S119" t="str">
            <v>2010100-5</v>
          </cell>
          <cell r="T119" t="str">
            <v/>
          </cell>
          <cell r="V119">
            <v>0</v>
          </cell>
          <cell r="W119">
            <v>0</v>
          </cell>
          <cell r="Z119">
            <v>0</v>
          </cell>
          <cell r="AA119">
            <v>0</v>
          </cell>
          <cell r="AC119">
            <v>0</v>
          </cell>
          <cell r="AD119">
            <v>0</v>
          </cell>
          <cell r="AF119">
            <v>0</v>
          </cell>
          <cell r="AG119">
            <v>0</v>
          </cell>
          <cell r="AL119">
            <v>0</v>
          </cell>
          <cell r="AM119">
            <v>0</v>
          </cell>
        </row>
        <row r="120">
          <cell r="A120">
            <v>2400</v>
          </cell>
          <cell r="B120" t="str">
            <v>VENTA DE ACTIVOS</v>
          </cell>
          <cell r="D120">
            <v>0</v>
          </cell>
          <cell r="E120">
            <v>0</v>
          </cell>
          <cell r="I120">
            <v>0</v>
          </cell>
          <cell r="L120">
            <v>0</v>
          </cell>
          <cell r="S120" t="str">
            <v>2010100-6</v>
          </cell>
          <cell r="T120" t="str">
            <v/>
          </cell>
          <cell r="V120">
            <v>0</v>
          </cell>
          <cell r="W120">
            <v>0</v>
          </cell>
          <cell r="Z120">
            <v>0</v>
          </cell>
          <cell r="AA120">
            <v>0</v>
          </cell>
          <cell r="AC120">
            <v>0</v>
          </cell>
          <cell r="AD120">
            <v>0</v>
          </cell>
          <cell r="AF120">
            <v>0</v>
          </cell>
          <cell r="AG120">
            <v>0</v>
          </cell>
          <cell r="AL120">
            <v>0</v>
          </cell>
          <cell r="AM120">
            <v>0</v>
          </cell>
        </row>
        <row r="121">
          <cell r="A121">
            <v>2500</v>
          </cell>
          <cell r="B121" t="str">
            <v>DONACIONES</v>
          </cell>
          <cell r="D121">
            <v>0</v>
          </cell>
          <cell r="E121">
            <v>0</v>
          </cell>
          <cell r="I121">
            <v>0</v>
          </cell>
          <cell r="L121">
            <v>0</v>
          </cell>
          <cell r="S121">
            <v>2010199</v>
          </cell>
          <cell r="T121" t="str">
            <v>Vigencias Anteriores</v>
          </cell>
          <cell r="V121">
            <v>0</v>
          </cell>
          <cell r="W121">
            <v>13622113</v>
          </cell>
          <cell r="Z121">
            <v>0</v>
          </cell>
          <cell r="AA121">
            <v>13622113</v>
          </cell>
          <cell r="AC121">
            <v>0</v>
          </cell>
          <cell r="AD121">
            <v>13622113</v>
          </cell>
          <cell r="AF121">
            <v>0</v>
          </cell>
          <cell r="AG121">
            <v>13510426</v>
          </cell>
          <cell r="AL121">
            <v>0</v>
          </cell>
          <cell r="AM121">
            <v>0</v>
          </cell>
        </row>
        <row r="122">
          <cell r="A122">
            <v>2600</v>
          </cell>
          <cell r="B122" t="str">
            <v>RECUPERACIÓN DE CARTERA (AÑO 2018 Y ANTERIORES)</v>
          </cell>
          <cell r="D122">
            <v>0</v>
          </cell>
          <cell r="E122">
            <v>0</v>
          </cell>
          <cell r="I122">
            <v>674290969</v>
          </cell>
          <cell r="L122">
            <v>674290969</v>
          </cell>
          <cell r="S122" t="str">
            <v/>
          </cell>
          <cell r="T122" t="str">
            <v/>
          </cell>
        </row>
        <row r="123">
          <cell r="A123">
            <v>2700</v>
          </cell>
          <cell r="B123" t="str">
            <v>OTROS INGRESOS DE CAPITAL</v>
          </cell>
          <cell r="D123">
            <v>0</v>
          </cell>
          <cell r="E123">
            <v>0</v>
          </cell>
          <cell r="I123">
            <v>51886955</v>
          </cell>
          <cell r="L123">
            <v>51886955</v>
          </cell>
          <cell r="S123">
            <v>2010200</v>
          </cell>
          <cell r="T123" t="str">
            <v>Adquisición de Servicios</v>
          </cell>
        </row>
        <row r="124">
          <cell r="A124">
            <v>2800</v>
          </cell>
          <cell r="B124" t="str">
            <v/>
          </cell>
          <cell r="D124">
            <v>0</v>
          </cell>
          <cell r="E124">
            <v>0</v>
          </cell>
          <cell r="I124">
            <v>0</v>
          </cell>
          <cell r="L124">
            <v>0</v>
          </cell>
          <cell r="S124" t="str">
            <v>2010200-1</v>
          </cell>
          <cell r="T124" t="str">
            <v>Seguros</v>
          </cell>
          <cell r="V124">
            <v>0</v>
          </cell>
          <cell r="W124">
            <v>0</v>
          </cell>
          <cell r="Z124">
            <v>0</v>
          </cell>
          <cell r="AA124">
            <v>42231544</v>
          </cell>
          <cell r="AC124">
            <v>0</v>
          </cell>
          <cell r="AD124">
            <v>42231544</v>
          </cell>
          <cell r="AF124">
            <v>0</v>
          </cell>
          <cell r="AG124">
            <v>42231544</v>
          </cell>
          <cell r="AL124">
            <v>0</v>
          </cell>
          <cell r="AM124">
            <v>0</v>
          </cell>
        </row>
        <row r="125">
          <cell r="S125" t="str">
            <v>2010200-2</v>
          </cell>
          <cell r="T125" t="str">
            <v>Impresos y Publicaciones</v>
          </cell>
          <cell r="V125">
            <v>0</v>
          </cell>
          <cell r="W125">
            <v>0</v>
          </cell>
          <cell r="Z125">
            <v>28560</v>
          </cell>
          <cell r="AA125">
            <v>25968069</v>
          </cell>
          <cell r="AC125">
            <v>28560</v>
          </cell>
          <cell r="AD125">
            <v>25968069</v>
          </cell>
          <cell r="AF125">
            <v>28560</v>
          </cell>
          <cell r="AG125">
            <v>25968069</v>
          </cell>
          <cell r="AL125">
            <v>0</v>
          </cell>
          <cell r="AM125">
            <v>0</v>
          </cell>
        </row>
        <row r="126">
          <cell r="S126" t="str">
            <v>2010200-3</v>
          </cell>
          <cell r="T126" t="str">
            <v xml:space="preserve">Servicios Públicos </v>
          </cell>
          <cell r="V126">
            <v>0</v>
          </cell>
          <cell r="W126">
            <v>0</v>
          </cell>
          <cell r="Z126">
            <v>21363239</v>
          </cell>
          <cell r="AA126">
            <v>197090313</v>
          </cell>
          <cell r="AC126">
            <v>21363239</v>
          </cell>
          <cell r="AD126">
            <v>197090313</v>
          </cell>
          <cell r="AF126">
            <v>21517939</v>
          </cell>
          <cell r="AG126">
            <v>197090313</v>
          </cell>
          <cell r="AL126">
            <v>0</v>
          </cell>
          <cell r="AM126">
            <v>0</v>
          </cell>
        </row>
        <row r="127">
          <cell r="S127" t="str">
            <v>2010200-4</v>
          </cell>
          <cell r="T127" t="str">
            <v>Comunicaciones y Transportes</v>
          </cell>
          <cell r="V127">
            <v>0</v>
          </cell>
          <cell r="W127">
            <v>0</v>
          </cell>
          <cell r="Z127">
            <v>4580900</v>
          </cell>
          <cell r="AA127">
            <v>235280028</v>
          </cell>
          <cell r="AC127">
            <v>24008900</v>
          </cell>
          <cell r="AD127">
            <v>204248028</v>
          </cell>
          <cell r="AF127">
            <v>10622400</v>
          </cell>
          <cell r="AG127">
            <v>181061528</v>
          </cell>
          <cell r="AL127">
            <v>0</v>
          </cell>
          <cell r="AM127">
            <v>0</v>
          </cell>
        </row>
        <row r="128">
          <cell r="S128" t="str">
            <v>2010200-5</v>
          </cell>
          <cell r="T128" t="str">
            <v>Viáticos y Gastos de Viaje</v>
          </cell>
          <cell r="V128">
            <v>0</v>
          </cell>
          <cell r="W128">
            <v>0</v>
          </cell>
          <cell r="Z128">
            <v>0</v>
          </cell>
          <cell r="AA128">
            <v>5473250</v>
          </cell>
          <cell r="AC128">
            <v>0</v>
          </cell>
          <cell r="AD128">
            <v>5473250</v>
          </cell>
          <cell r="AF128">
            <v>0</v>
          </cell>
          <cell r="AG128">
            <v>5473250</v>
          </cell>
          <cell r="AL128">
            <v>0</v>
          </cell>
          <cell r="AM128">
            <v>0</v>
          </cell>
        </row>
        <row r="129">
          <cell r="S129" t="str">
            <v>2010200-6</v>
          </cell>
          <cell r="T129" t="str">
            <v>Arrendamientos</v>
          </cell>
          <cell r="V129">
            <v>0</v>
          </cell>
          <cell r="W129">
            <v>0</v>
          </cell>
          <cell r="Z129">
            <v>0</v>
          </cell>
          <cell r="AA129">
            <v>0</v>
          </cell>
          <cell r="AC129">
            <v>0</v>
          </cell>
          <cell r="AD129">
            <v>0</v>
          </cell>
          <cell r="AF129">
            <v>0</v>
          </cell>
          <cell r="AG129">
            <v>0</v>
          </cell>
          <cell r="AL129">
            <v>0</v>
          </cell>
          <cell r="AM129">
            <v>0</v>
          </cell>
        </row>
        <row r="130">
          <cell r="S130" t="str">
            <v>2010200-7</v>
          </cell>
          <cell r="T130" t="str">
            <v>Vigilancia y Aseo</v>
          </cell>
          <cell r="V130">
            <v>0</v>
          </cell>
          <cell r="W130">
            <v>0</v>
          </cell>
          <cell r="Z130">
            <v>470000</v>
          </cell>
          <cell r="AA130">
            <v>478237807</v>
          </cell>
          <cell r="AC130">
            <v>15670000</v>
          </cell>
          <cell r="AD130">
            <v>459150959</v>
          </cell>
          <cell r="AF130">
            <v>22761198</v>
          </cell>
          <cell r="AG130">
            <v>391100103</v>
          </cell>
          <cell r="AL130">
            <v>0</v>
          </cell>
          <cell r="AM130">
            <v>0</v>
          </cell>
        </row>
        <row r="131">
          <cell r="S131" t="str">
            <v>2010200-8</v>
          </cell>
          <cell r="T131" t="str">
            <v>Bienestar Social</v>
          </cell>
          <cell r="V131">
            <v>0</v>
          </cell>
          <cell r="W131">
            <v>200313</v>
          </cell>
          <cell r="Z131">
            <v>0</v>
          </cell>
          <cell r="AA131">
            <v>2000000</v>
          </cell>
          <cell r="AC131">
            <v>0</v>
          </cell>
          <cell r="AD131">
            <v>2000000</v>
          </cell>
          <cell r="AF131">
            <v>0</v>
          </cell>
          <cell r="AG131">
            <v>2000000</v>
          </cell>
          <cell r="AL131">
            <v>0</v>
          </cell>
          <cell r="AM131">
            <v>0</v>
          </cell>
        </row>
        <row r="132">
          <cell r="S132" t="str">
            <v>2010200-9</v>
          </cell>
          <cell r="T132" t="str">
            <v>Capacitación, estimulos, incentivos, programa de calidad</v>
          </cell>
          <cell r="V132">
            <v>0</v>
          </cell>
          <cell r="W132">
            <v>0</v>
          </cell>
          <cell r="Z132">
            <v>267750</v>
          </cell>
          <cell r="AA132">
            <v>3972450</v>
          </cell>
          <cell r="AC132">
            <v>267750</v>
          </cell>
          <cell r="AD132">
            <v>3972450</v>
          </cell>
          <cell r="AF132">
            <v>267750</v>
          </cell>
          <cell r="AG132">
            <v>1437750</v>
          </cell>
          <cell r="AL132">
            <v>0</v>
          </cell>
          <cell r="AM132">
            <v>0</v>
          </cell>
        </row>
        <row r="133">
          <cell r="S133" t="str">
            <v>2010200-10</v>
          </cell>
          <cell r="T133" t="str">
            <v>Pagos otras IPS</v>
          </cell>
          <cell r="V133">
            <v>0</v>
          </cell>
          <cell r="W133">
            <v>0</v>
          </cell>
          <cell r="Z133">
            <v>0</v>
          </cell>
          <cell r="AA133">
            <v>0</v>
          </cell>
          <cell r="AC133">
            <v>0</v>
          </cell>
          <cell r="AD133">
            <v>0</v>
          </cell>
          <cell r="AF133">
            <v>0</v>
          </cell>
          <cell r="AG133">
            <v>0</v>
          </cell>
          <cell r="AL133">
            <v>0</v>
          </cell>
          <cell r="AM133">
            <v>0</v>
          </cell>
        </row>
        <row r="134">
          <cell r="S134" t="str">
            <v>2010200-11</v>
          </cell>
          <cell r="T134" t="str">
            <v>Gastos financieros</v>
          </cell>
          <cell r="V134">
            <v>0</v>
          </cell>
          <cell r="W134">
            <v>0</v>
          </cell>
          <cell r="Z134">
            <v>0</v>
          </cell>
          <cell r="AA134">
            <v>0</v>
          </cell>
          <cell r="AC134">
            <v>0</v>
          </cell>
          <cell r="AD134">
            <v>0</v>
          </cell>
          <cell r="AF134">
            <v>0</v>
          </cell>
          <cell r="AG134">
            <v>0</v>
          </cell>
          <cell r="AL134">
            <v>0</v>
          </cell>
          <cell r="AM134">
            <v>0</v>
          </cell>
        </row>
        <row r="135">
          <cell r="S135" t="str">
            <v>2010200-12</v>
          </cell>
          <cell r="T135" t="str">
            <v/>
          </cell>
          <cell r="V135">
            <v>0</v>
          </cell>
          <cell r="W135">
            <v>0</v>
          </cell>
          <cell r="Z135">
            <v>0</v>
          </cell>
          <cell r="AA135">
            <v>0</v>
          </cell>
          <cell r="AC135">
            <v>0</v>
          </cell>
          <cell r="AD135">
            <v>0</v>
          </cell>
          <cell r="AF135">
            <v>0</v>
          </cell>
          <cell r="AG135">
            <v>0</v>
          </cell>
          <cell r="AL135">
            <v>0</v>
          </cell>
          <cell r="AM135">
            <v>0</v>
          </cell>
        </row>
        <row r="136">
          <cell r="S136" t="str">
            <v>2010200-13</v>
          </cell>
          <cell r="T136" t="str">
            <v/>
          </cell>
          <cell r="V136">
            <v>0</v>
          </cell>
          <cell r="W136">
            <v>0</v>
          </cell>
          <cell r="Z136">
            <v>0</v>
          </cell>
          <cell r="AA136">
            <v>0</v>
          </cell>
          <cell r="AC136">
            <v>0</v>
          </cell>
          <cell r="AD136">
            <v>0</v>
          </cell>
          <cell r="AF136">
            <v>0</v>
          </cell>
          <cell r="AG136">
            <v>0</v>
          </cell>
          <cell r="AL136">
            <v>0</v>
          </cell>
          <cell r="AM136">
            <v>0</v>
          </cell>
        </row>
        <row r="137">
          <cell r="S137" t="str">
            <v>2010020-14</v>
          </cell>
          <cell r="T137" t="str">
            <v/>
          </cell>
          <cell r="V137">
            <v>0</v>
          </cell>
          <cell r="W137">
            <v>0</v>
          </cell>
          <cell r="Z137">
            <v>0</v>
          </cell>
          <cell r="AA137">
            <v>0</v>
          </cell>
          <cell r="AC137">
            <v>0</v>
          </cell>
          <cell r="AD137">
            <v>0</v>
          </cell>
          <cell r="AF137">
            <v>0</v>
          </cell>
          <cell r="AG137">
            <v>0</v>
          </cell>
          <cell r="AL137">
            <v>0</v>
          </cell>
          <cell r="AM137">
            <v>0</v>
          </cell>
        </row>
        <row r="138">
          <cell r="S138" t="str">
            <v>2010200-15</v>
          </cell>
          <cell r="T138" t="str">
            <v/>
          </cell>
          <cell r="V138">
            <v>0</v>
          </cell>
          <cell r="W138">
            <v>0</v>
          </cell>
          <cell r="Z138">
            <v>0</v>
          </cell>
          <cell r="AA138">
            <v>0</v>
          </cell>
          <cell r="AC138">
            <v>0</v>
          </cell>
          <cell r="AD138">
            <v>0</v>
          </cell>
          <cell r="AF138">
            <v>0</v>
          </cell>
          <cell r="AG138">
            <v>0</v>
          </cell>
          <cell r="AL138">
            <v>0</v>
          </cell>
          <cell r="AM138">
            <v>0</v>
          </cell>
        </row>
        <row r="139">
          <cell r="S139">
            <v>2010299</v>
          </cell>
          <cell r="T139" t="str">
            <v>Vigencias Anteriores</v>
          </cell>
          <cell r="V139">
            <v>0</v>
          </cell>
          <cell r="W139">
            <v>188476976</v>
          </cell>
          <cell r="Z139">
            <v>0</v>
          </cell>
          <cell r="AA139">
            <v>188476976</v>
          </cell>
          <cell r="AC139">
            <v>0</v>
          </cell>
          <cell r="AD139">
            <v>188476976</v>
          </cell>
          <cell r="AF139">
            <v>0</v>
          </cell>
          <cell r="AG139">
            <v>123506555</v>
          </cell>
          <cell r="AL139">
            <v>0</v>
          </cell>
          <cell r="AM139">
            <v>0</v>
          </cell>
        </row>
        <row r="140">
          <cell r="S140" t="str">
            <v/>
          </cell>
          <cell r="T140" t="str">
            <v/>
          </cell>
        </row>
        <row r="141">
          <cell r="S141">
            <v>2010300</v>
          </cell>
          <cell r="T141" t="str">
            <v>Impuestos y Multas</v>
          </cell>
        </row>
        <row r="142">
          <cell r="S142" t="str">
            <v>2010300-1</v>
          </cell>
          <cell r="T142" t="str">
            <v>Impuestos (Predial, Vehiculos, Otros)</v>
          </cell>
          <cell r="V142">
            <v>0</v>
          </cell>
          <cell r="W142">
            <v>0</v>
          </cell>
          <cell r="Z142">
            <v>0</v>
          </cell>
          <cell r="AA142">
            <v>0</v>
          </cell>
          <cell r="AC142">
            <v>0</v>
          </cell>
          <cell r="AD142">
            <v>0</v>
          </cell>
          <cell r="AF142">
            <v>0</v>
          </cell>
          <cell r="AG142">
            <v>0</v>
          </cell>
          <cell r="AL142">
            <v>0</v>
          </cell>
          <cell r="AM142">
            <v>0</v>
          </cell>
        </row>
        <row r="143">
          <cell r="S143">
            <v>2010399</v>
          </cell>
          <cell r="T143" t="str">
            <v>Vigencias Anteriores</v>
          </cell>
          <cell r="V143">
            <v>0</v>
          </cell>
          <cell r="W143">
            <v>0</v>
          </cell>
          <cell r="Z143">
            <v>0</v>
          </cell>
          <cell r="AA143">
            <v>0</v>
          </cell>
          <cell r="AC143">
            <v>0</v>
          </cell>
          <cell r="AD143">
            <v>0</v>
          </cell>
          <cell r="AF143">
            <v>0</v>
          </cell>
          <cell r="AG143">
            <v>0</v>
          </cell>
          <cell r="AL143">
            <v>0</v>
          </cell>
          <cell r="AM143">
            <v>0</v>
          </cell>
        </row>
        <row r="144">
          <cell r="S144" t="str">
            <v/>
          </cell>
          <cell r="T144" t="str">
            <v/>
          </cell>
        </row>
        <row r="145">
          <cell r="S145">
            <v>2020010</v>
          </cell>
          <cell r="T145" t="str">
            <v>Gastos de Operación</v>
          </cell>
        </row>
        <row r="146">
          <cell r="S146" t="str">
            <v/>
          </cell>
          <cell r="T146" t="str">
            <v/>
          </cell>
        </row>
        <row r="147">
          <cell r="S147">
            <v>2020100</v>
          </cell>
          <cell r="T147" t="str">
            <v>Adquisición de bienes</v>
          </cell>
        </row>
        <row r="148">
          <cell r="S148">
            <v>2020101</v>
          </cell>
          <cell r="T148" t="str">
            <v>Mantenimiento Hospitalario</v>
          </cell>
          <cell r="V148">
            <v>70000000</v>
          </cell>
          <cell r="W148">
            <v>0</v>
          </cell>
          <cell r="Z148">
            <v>192895068</v>
          </cell>
          <cell r="AA148">
            <v>718715085</v>
          </cell>
          <cell r="AC148">
            <v>143096466</v>
          </cell>
          <cell r="AD148">
            <v>558578241</v>
          </cell>
          <cell r="AF148">
            <v>78595131</v>
          </cell>
          <cell r="AG148">
            <v>397567963</v>
          </cell>
          <cell r="AL148">
            <v>70000000</v>
          </cell>
          <cell r="AM148">
            <v>0</v>
          </cell>
        </row>
        <row r="149">
          <cell r="S149">
            <v>2020102</v>
          </cell>
          <cell r="T149" t="str">
            <v>Otros</v>
          </cell>
        </row>
        <row r="150">
          <cell r="S150" t="str">
            <v>2020102-1</v>
          </cell>
          <cell r="T150" t="str">
            <v>Compra de Equipo e Instr. Mco. y Laborat.</v>
          </cell>
          <cell r="V150">
            <v>0</v>
          </cell>
          <cell r="W150">
            <v>0</v>
          </cell>
          <cell r="Z150">
            <v>0</v>
          </cell>
          <cell r="AA150">
            <v>0</v>
          </cell>
          <cell r="AC150">
            <v>0</v>
          </cell>
          <cell r="AD150">
            <v>0</v>
          </cell>
          <cell r="AF150">
            <v>0</v>
          </cell>
          <cell r="AG150">
            <v>0</v>
          </cell>
          <cell r="AL150">
            <v>0</v>
          </cell>
          <cell r="AM150">
            <v>0</v>
          </cell>
        </row>
        <row r="151">
          <cell r="S151" t="str">
            <v>2020102-2</v>
          </cell>
          <cell r="T151" t="str">
            <v>Materiales</v>
          </cell>
          <cell r="V151">
            <v>262000000</v>
          </cell>
          <cell r="W151">
            <v>100000000</v>
          </cell>
          <cell r="Z151">
            <v>84731502</v>
          </cell>
          <cell r="AA151">
            <v>454010023</v>
          </cell>
          <cell r="AC151">
            <v>84731502</v>
          </cell>
          <cell r="AD151">
            <v>454010023</v>
          </cell>
          <cell r="AF151">
            <v>29504006</v>
          </cell>
          <cell r="AG151">
            <v>281368098</v>
          </cell>
          <cell r="AL151">
            <v>262000000</v>
          </cell>
          <cell r="AM151">
            <v>0</v>
          </cell>
        </row>
        <row r="152">
          <cell r="S152" t="str">
            <v>2020102-3</v>
          </cell>
          <cell r="T152" t="str">
            <v>Combustibles</v>
          </cell>
          <cell r="V152">
            <v>0</v>
          </cell>
          <cell r="W152">
            <v>0</v>
          </cell>
          <cell r="Z152">
            <v>5069343</v>
          </cell>
          <cell r="AA152">
            <v>60640163</v>
          </cell>
          <cell r="AC152">
            <v>5069343</v>
          </cell>
          <cell r="AD152">
            <v>60640163</v>
          </cell>
          <cell r="AF152">
            <v>5069343</v>
          </cell>
          <cell r="AG152">
            <v>60640163</v>
          </cell>
          <cell r="AL152">
            <v>0</v>
          </cell>
          <cell r="AM152">
            <v>0</v>
          </cell>
        </row>
        <row r="153">
          <cell r="S153">
            <v>2020199</v>
          </cell>
          <cell r="T153" t="str">
            <v>Vigencias Anteriores</v>
          </cell>
          <cell r="V153">
            <v>0</v>
          </cell>
          <cell r="W153">
            <v>188044969</v>
          </cell>
          <cell r="Z153">
            <v>0</v>
          </cell>
          <cell r="AA153">
            <v>188044969</v>
          </cell>
          <cell r="AC153">
            <v>0</v>
          </cell>
          <cell r="AD153">
            <v>188044969</v>
          </cell>
          <cell r="AF153">
            <v>0</v>
          </cell>
          <cell r="AG153">
            <v>183911922</v>
          </cell>
          <cell r="AL153">
            <v>0</v>
          </cell>
          <cell r="AM153">
            <v>0</v>
          </cell>
        </row>
        <row r="154">
          <cell r="S154" t="str">
            <v/>
          </cell>
          <cell r="T154" t="str">
            <v/>
          </cell>
        </row>
        <row r="155">
          <cell r="S155">
            <v>2020200</v>
          </cell>
          <cell r="T155" t="str">
            <v>Adquisición de Servicios</v>
          </cell>
        </row>
        <row r="156">
          <cell r="S156">
            <v>2020201</v>
          </cell>
          <cell r="T156" t="str">
            <v>Mantenimiento Hospitalario</v>
          </cell>
          <cell r="V156">
            <v>0</v>
          </cell>
          <cell r="W156">
            <v>0</v>
          </cell>
          <cell r="Z156">
            <v>6303209</v>
          </cell>
          <cell r="AA156">
            <v>590538841</v>
          </cell>
          <cell r="AC156">
            <v>28393507</v>
          </cell>
          <cell r="AD156">
            <v>527617501</v>
          </cell>
          <cell r="AF156">
            <v>17387854</v>
          </cell>
          <cell r="AG156">
            <v>431682773</v>
          </cell>
          <cell r="AL156">
            <v>0</v>
          </cell>
          <cell r="AM156">
            <v>0</v>
          </cell>
        </row>
        <row r="157">
          <cell r="S157">
            <v>2020202</v>
          </cell>
          <cell r="T157" t="str">
            <v>Otros</v>
          </cell>
          <cell r="AL157">
            <v>7000000</v>
          </cell>
          <cell r="AM157">
            <v>0</v>
          </cell>
        </row>
        <row r="158">
          <cell r="S158" t="str">
            <v>2020202-1</v>
          </cell>
          <cell r="T158" t="str">
            <v>Seguros</v>
          </cell>
          <cell r="V158">
            <v>0</v>
          </cell>
          <cell r="W158">
            <v>0</v>
          </cell>
          <cell r="Z158">
            <v>0</v>
          </cell>
          <cell r="AA158">
            <v>57927620</v>
          </cell>
          <cell r="AC158">
            <v>0</v>
          </cell>
          <cell r="AD158">
            <v>57927620</v>
          </cell>
          <cell r="AF158">
            <v>0</v>
          </cell>
          <cell r="AG158">
            <v>57927620</v>
          </cell>
          <cell r="AL158">
            <v>0</v>
          </cell>
          <cell r="AM158">
            <v>0</v>
          </cell>
        </row>
        <row r="159">
          <cell r="S159" t="str">
            <v>2020202-2</v>
          </cell>
          <cell r="T159" t="str">
            <v>Impresos y Publicaciones</v>
          </cell>
          <cell r="V159">
            <v>0</v>
          </cell>
          <cell r="W159">
            <v>0</v>
          </cell>
          <cell r="Z159">
            <v>0</v>
          </cell>
          <cell r="AA159">
            <v>0</v>
          </cell>
          <cell r="AC159">
            <v>0</v>
          </cell>
          <cell r="AD159">
            <v>0</v>
          </cell>
          <cell r="AF159">
            <v>0</v>
          </cell>
          <cell r="AG159">
            <v>0</v>
          </cell>
          <cell r="AL159">
            <v>0</v>
          </cell>
          <cell r="AM159">
            <v>0</v>
          </cell>
        </row>
        <row r="160">
          <cell r="S160" t="str">
            <v>2020202-3</v>
          </cell>
          <cell r="T160" t="str">
            <v>Pago a otras IPS</v>
          </cell>
          <cell r="V160">
            <v>0</v>
          </cell>
          <cell r="W160">
            <v>0</v>
          </cell>
          <cell r="Z160">
            <v>0</v>
          </cell>
          <cell r="AA160">
            <v>355040</v>
          </cell>
          <cell r="AC160">
            <v>0</v>
          </cell>
          <cell r="AD160">
            <v>355040</v>
          </cell>
          <cell r="AF160">
            <v>236140</v>
          </cell>
          <cell r="AG160">
            <v>355040</v>
          </cell>
          <cell r="AL160">
            <v>0</v>
          </cell>
          <cell r="AM160">
            <v>0</v>
          </cell>
        </row>
        <row r="161">
          <cell r="S161" t="str">
            <v>2020202-4</v>
          </cell>
          <cell r="T161" t="str">
            <v>Comunicaciones y Transportes</v>
          </cell>
          <cell r="V161">
            <v>0</v>
          </cell>
          <cell r="W161">
            <v>0</v>
          </cell>
          <cell r="Z161">
            <v>0</v>
          </cell>
          <cell r="AA161">
            <v>0</v>
          </cell>
          <cell r="AC161">
            <v>0</v>
          </cell>
          <cell r="AD161">
            <v>0</v>
          </cell>
          <cell r="AF161">
            <v>0</v>
          </cell>
          <cell r="AG161">
            <v>0</v>
          </cell>
          <cell r="AL161">
            <v>0</v>
          </cell>
          <cell r="AM161">
            <v>0</v>
          </cell>
        </row>
        <row r="162">
          <cell r="S162" t="str">
            <v>2020202-5</v>
          </cell>
          <cell r="T162" t="str">
            <v>Viáticos y Gastos de Viaje</v>
          </cell>
          <cell r="V162">
            <v>0</v>
          </cell>
          <cell r="W162">
            <v>0</v>
          </cell>
          <cell r="Z162">
            <v>0</v>
          </cell>
          <cell r="AA162">
            <v>0</v>
          </cell>
          <cell r="AC162">
            <v>0</v>
          </cell>
          <cell r="AD162">
            <v>0</v>
          </cell>
          <cell r="AF162">
            <v>0</v>
          </cell>
          <cell r="AG162">
            <v>0</v>
          </cell>
          <cell r="AL162">
            <v>0</v>
          </cell>
          <cell r="AM162">
            <v>0</v>
          </cell>
        </row>
        <row r="163">
          <cell r="S163" t="str">
            <v>2020202-6</v>
          </cell>
          <cell r="T163" t="str">
            <v>Plan Integral de Manejo de Residuos Sólidos Hospitalarios</v>
          </cell>
          <cell r="V163">
            <v>0</v>
          </cell>
          <cell r="W163">
            <v>0</v>
          </cell>
          <cell r="Z163">
            <v>12000000</v>
          </cell>
          <cell r="AA163">
            <v>68000000</v>
          </cell>
          <cell r="AC163">
            <v>12008912</v>
          </cell>
          <cell r="AD163">
            <v>56776519</v>
          </cell>
          <cell r="AF163">
            <v>6085388</v>
          </cell>
          <cell r="AG163">
            <v>34630127</v>
          </cell>
          <cell r="AL163">
            <v>0</v>
          </cell>
          <cell r="AM163">
            <v>0</v>
          </cell>
        </row>
        <row r="164">
          <cell r="S164" t="str">
            <v>2020202-7</v>
          </cell>
          <cell r="T164" t="str">
            <v>Servicios de Laboratorio contratados con terceros</v>
          </cell>
          <cell r="V164">
            <v>0</v>
          </cell>
          <cell r="W164">
            <v>0</v>
          </cell>
          <cell r="Z164">
            <v>18420357</v>
          </cell>
          <cell r="AA164">
            <v>95550498</v>
          </cell>
          <cell r="AC164">
            <v>18420357</v>
          </cell>
          <cell r="AD164">
            <v>95550498</v>
          </cell>
          <cell r="AF164">
            <v>0</v>
          </cell>
          <cell r="AG164">
            <v>41041606</v>
          </cell>
          <cell r="AL164">
            <v>0</v>
          </cell>
          <cell r="AM164">
            <v>0</v>
          </cell>
        </row>
        <row r="165">
          <cell r="S165" t="str">
            <v>2020202-8</v>
          </cell>
          <cell r="T165" t="str">
            <v>Servicios de Rayos X e Imaginología contratado con terceros</v>
          </cell>
          <cell r="V165">
            <v>0</v>
          </cell>
          <cell r="W165">
            <v>0</v>
          </cell>
          <cell r="Z165">
            <v>0</v>
          </cell>
          <cell r="AA165">
            <v>0</v>
          </cell>
          <cell r="AC165">
            <v>0</v>
          </cell>
          <cell r="AD165">
            <v>0</v>
          </cell>
          <cell r="AF165">
            <v>0</v>
          </cell>
          <cell r="AG165">
            <v>0</v>
          </cell>
          <cell r="AL165">
            <v>0</v>
          </cell>
          <cell r="AM165">
            <v>0</v>
          </cell>
        </row>
        <row r="166">
          <cell r="S166" t="str">
            <v>2020202-9</v>
          </cell>
          <cell r="T166" t="str">
            <v>Arrendamientos</v>
          </cell>
          <cell r="V166">
            <v>7000000</v>
          </cell>
          <cell r="W166">
            <v>25000000</v>
          </cell>
          <cell r="Z166">
            <v>15815958</v>
          </cell>
          <cell r="AA166">
            <v>145901527</v>
          </cell>
          <cell r="AC166">
            <v>17413458</v>
          </cell>
          <cell r="AD166">
            <v>137882688</v>
          </cell>
          <cell r="AF166">
            <v>5028500</v>
          </cell>
          <cell r="AG166">
            <v>87214231</v>
          </cell>
          <cell r="AL166">
            <v>7000000</v>
          </cell>
          <cell r="AM166">
            <v>0</v>
          </cell>
        </row>
        <row r="167">
          <cell r="S167" t="str">
            <v>2020202-10</v>
          </cell>
          <cell r="T167" t="str">
            <v>Servicios Públicos</v>
          </cell>
          <cell r="V167">
            <v>0</v>
          </cell>
          <cell r="W167">
            <v>0</v>
          </cell>
          <cell r="Z167">
            <v>0</v>
          </cell>
          <cell r="AA167">
            <v>0</v>
          </cell>
          <cell r="AC167">
            <v>0</v>
          </cell>
          <cell r="AD167">
            <v>0</v>
          </cell>
          <cell r="AF167">
            <v>0</v>
          </cell>
          <cell r="AG167">
            <v>0</v>
          </cell>
          <cell r="AL167">
            <v>0</v>
          </cell>
          <cell r="AM167">
            <v>0</v>
          </cell>
        </row>
        <row r="168">
          <cell r="S168">
            <v>2020299</v>
          </cell>
          <cell r="T168" t="str">
            <v>Vigencias Anteriores</v>
          </cell>
          <cell r="V168">
            <v>0</v>
          </cell>
          <cell r="W168">
            <v>413692389</v>
          </cell>
          <cell r="Z168">
            <v>0</v>
          </cell>
          <cell r="AA168">
            <v>413692389</v>
          </cell>
          <cell r="AC168">
            <v>0</v>
          </cell>
          <cell r="AD168">
            <v>413692389</v>
          </cell>
          <cell r="AF168">
            <v>0</v>
          </cell>
          <cell r="AG168">
            <v>268907265</v>
          </cell>
          <cell r="AL168">
            <v>0</v>
          </cell>
          <cell r="AM168">
            <v>0</v>
          </cell>
        </row>
        <row r="169">
          <cell r="S169" t="str">
            <v/>
          </cell>
          <cell r="T169" t="str">
            <v/>
          </cell>
        </row>
        <row r="170">
          <cell r="S170">
            <v>3000000</v>
          </cell>
          <cell r="T170" t="str">
            <v>TRANSFERENCIAS CORRIENTES</v>
          </cell>
        </row>
        <row r="171">
          <cell r="S171" t="str">
            <v/>
          </cell>
          <cell r="T171" t="str">
            <v/>
          </cell>
        </row>
        <row r="172">
          <cell r="S172">
            <v>3100000</v>
          </cell>
          <cell r="T172" t="str">
            <v>Transferencias al Sector Público</v>
          </cell>
        </row>
        <row r="173">
          <cell r="S173">
            <v>3100003</v>
          </cell>
          <cell r="T173" t="str">
            <v>Entidades Públicas (Contraloria, Supersalud,…)</v>
          </cell>
          <cell r="V173">
            <v>0</v>
          </cell>
          <cell r="W173">
            <v>0</v>
          </cell>
          <cell r="Z173">
            <v>2962452</v>
          </cell>
          <cell r="AA173">
            <v>19360380</v>
          </cell>
          <cell r="AC173">
            <v>2962452</v>
          </cell>
          <cell r="AD173">
            <v>19360380</v>
          </cell>
          <cell r="AF173">
            <v>2962452</v>
          </cell>
          <cell r="AG173">
            <v>19360380</v>
          </cell>
          <cell r="AL173">
            <v>0</v>
          </cell>
          <cell r="AM173">
            <v>0</v>
          </cell>
        </row>
        <row r="174">
          <cell r="S174">
            <v>3199999</v>
          </cell>
          <cell r="T174" t="str">
            <v>Vigencias Anteriores</v>
          </cell>
          <cell r="V174">
            <v>0</v>
          </cell>
          <cell r="W174">
            <v>0</v>
          </cell>
          <cell r="Z174">
            <v>0</v>
          </cell>
          <cell r="AA174">
            <v>0</v>
          </cell>
          <cell r="AC174">
            <v>0</v>
          </cell>
          <cell r="AD174">
            <v>0</v>
          </cell>
          <cell r="AF174">
            <v>0</v>
          </cell>
          <cell r="AG174">
            <v>0</v>
          </cell>
          <cell r="AL174">
            <v>0</v>
          </cell>
          <cell r="AM174">
            <v>0</v>
          </cell>
        </row>
        <row r="175">
          <cell r="S175" t="str">
            <v/>
          </cell>
          <cell r="T175" t="str">
            <v/>
          </cell>
        </row>
        <row r="176">
          <cell r="S176">
            <v>320000</v>
          </cell>
          <cell r="T176" t="str">
            <v>Transf. Previsión y Seguridad Social</v>
          </cell>
        </row>
        <row r="177">
          <cell r="S177">
            <v>3200100</v>
          </cell>
          <cell r="T177" t="str">
            <v>Pensiones y Jubilaciones (Pago Directo)</v>
          </cell>
          <cell r="V177">
            <v>0</v>
          </cell>
          <cell r="W177">
            <v>0</v>
          </cell>
          <cell r="Z177">
            <v>16677767</v>
          </cell>
          <cell r="AA177">
            <v>110584932</v>
          </cell>
          <cell r="AC177">
            <v>16677767</v>
          </cell>
          <cell r="AD177">
            <v>110584932</v>
          </cell>
          <cell r="AF177">
            <v>8561741</v>
          </cell>
          <cell r="AG177">
            <v>93907165</v>
          </cell>
          <cell r="AL177">
            <v>0</v>
          </cell>
          <cell r="AM177">
            <v>0</v>
          </cell>
        </row>
        <row r="178">
          <cell r="S178">
            <v>3200200</v>
          </cell>
          <cell r="T178" t="str">
            <v>Cesantías Pago Directo (Pago Directo)</v>
          </cell>
          <cell r="V178">
            <v>0</v>
          </cell>
          <cell r="W178">
            <v>0</v>
          </cell>
          <cell r="Z178">
            <v>0</v>
          </cell>
          <cell r="AA178">
            <v>7000000</v>
          </cell>
          <cell r="AC178">
            <v>0</v>
          </cell>
          <cell r="AD178">
            <v>7000000</v>
          </cell>
          <cell r="AF178">
            <v>0</v>
          </cell>
          <cell r="AG178">
            <v>7000000</v>
          </cell>
          <cell r="AL178">
            <v>0</v>
          </cell>
          <cell r="AM178">
            <v>0</v>
          </cell>
        </row>
        <row r="179">
          <cell r="S179">
            <v>3200300</v>
          </cell>
          <cell r="T179" t="str">
            <v>Bonos, Cuotas de Bonos y cuotas partes jubilatorias</v>
          </cell>
          <cell r="V179">
            <v>0</v>
          </cell>
          <cell r="W179">
            <v>0</v>
          </cell>
          <cell r="Z179">
            <v>0</v>
          </cell>
          <cell r="AA179">
            <v>173729</v>
          </cell>
          <cell r="AC179">
            <v>0</v>
          </cell>
          <cell r="AD179">
            <v>173729</v>
          </cell>
          <cell r="AF179">
            <v>0</v>
          </cell>
          <cell r="AG179">
            <v>173729</v>
          </cell>
          <cell r="AL179">
            <v>0</v>
          </cell>
          <cell r="AM179">
            <v>0</v>
          </cell>
        </row>
        <row r="180">
          <cell r="S180">
            <v>3200400</v>
          </cell>
          <cell r="T180" t="str">
            <v>Intereses a las cesantias</v>
          </cell>
          <cell r="V180">
            <v>0</v>
          </cell>
          <cell r="W180">
            <v>0</v>
          </cell>
          <cell r="Z180">
            <v>0</v>
          </cell>
          <cell r="AA180">
            <v>61058</v>
          </cell>
          <cell r="AC180">
            <v>0</v>
          </cell>
          <cell r="AD180">
            <v>61058</v>
          </cell>
          <cell r="AF180">
            <v>0</v>
          </cell>
          <cell r="AG180">
            <v>61058</v>
          </cell>
          <cell r="AL180">
            <v>0</v>
          </cell>
          <cell r="AM180">
            <v>0</v>
          </cell>
        </row>
        <row r="181">
          <cell r="S181">
            <v>3200500</v>
          </cell>
          <cell r="T181" t="str">
            <v/>
          </cell>
          <cell r="V181">
            <v>0</v>
          </cell>
          <cell r="W181">
            <v>0</v>
          </cell>
          <cell r="Z181">
            <v>0</v>
          </cell>
          <cell r="AA181">
            <v>0</v>
          </cell>
          <cell r="AC181">
            <v>0</v>
          </cell>
          <cell r="AD181">
            <v>0</v>
          </cell>
          <cell r="AF181">
            <v>0</v>
          </cell>
          <cell r="AG181">
            <v>0</v>
          </cell>
          <cell r="AL181">
            <v>0</v>
          </cell>
          <cell r="AM181">
            <v>0</v>
          </cell>
        </row>
        <row r="182">
          <cell r="S182">
            <v>3200600</v>
          </cell>
          <cell r="T182" t="str">
            <v/>
          </cell>
          <cell r="V182">
            <v>0</v>
          </cell>
          <cell r="W182">
            <v>0</v>
          </cell>
          <cell r="Z182">
            <v>0</v>
          </cell>
          <cell r="AA182">
            <v>0</v>
          </cell>
          <cell r="AC182">
            <v>0</v>
          </cell>
          <cell r="AD182">
            <v>0</v>
          </cell>
          <cell r="AF182">
            <v>0</v>
          </cell>
          <cell r="AG182">
            <v>0</v>
          </cell>
          <cell r="AL182">
            <v>0</v>
          </cell>
          <cell r="AM182">
            <v>0</v>
          </cell>
        </row>
        <row r="183">
          <cell r="S183">
            <v>3299999</v>
          </cell>
          <cell r="T183" t="str">
            <v>Vigencias Anteriores</v>
          </cell>
          <cell r="V183">
            <v>0</v>
          </cell>
          <cell r="W183">
            <v>21989197</v>
          </cell>
          <cell r="Z183">
            <v>0</v>
          </cell>
          <cell r="AA183">
            <v>21989197</v>
          </cell>
          <cell r="AC183">
            <v>0</v>
          </cell>
          <cell r="AD183">
            <v>21989197</v>
          </cell>
          <cell r="AF183">
            <v>0</v>
          </cell>
          <cell r="AG183">
            <v>21764596</v>
          </cell>
          <cell r="AL183">
            <v>0</v>
          </cell>
          <cell r="AM183">
            <v>0</v>
          </cell>
        </row>
        <row r="184">
          <cell r="S184" t="str">
            <v/>
          </cell>
          <cell r="T184" t="str">
            <v/>
          </cell>
        </row>
        <row r="185">
          <cell r="S185">
            <v>3300000</v>
          </cell>
          <cell r="T185" t="str">
            <v>Otras Transferencias</v>
          </cell>
        </row>
        <row r="186">
          <cell r="S186">
            <v>3300100</v>
          </cell>
          <cell r="T186" t="str">
            <v>Sentencias y Conciliaciones</v>
          </cell>
          <cell r="V186">
            <v>138000000</v>
          </cell>
          <cell r="W186">
            <v>0</v>
          </cell>
          <cell r="Z186">
            <v>0</v>
          </cell>
          <cell r="AA186">
            <v>137993149</v>
          </cell>
          <cell r="AC186">
            <v>102993149</v>
          </cell>
          <cell r="AD186">
            <v>137993149</v>
          </cell>
          <cell r="AF186">
            <v>0</v>
          </cell>
          <cell r="AG186">
            <v>35000000</v>
          </cell>
          <cell r="AL186">
            <v>0</v>
          </cell>
          <cell r="AM186">
            <v>0</v>
          </cell>
        </row>
        <row r="187">
          <cell r="S187">
            <v>3300200</v>
          </cell>
          <cell r="T187" t="str">
            <v>Destinatarios de otras transferencias</v>
          </cell>
          <cell r="AL187">
            <v>0</v>
          </cell>
          <cell r="AM187">
            <v>0</v>
          </cell>
        </row>
        <row r="188">
          <cell r="S188" t="str">
            <v>3300200-1</v>
          </cell>
          <cell r="T188" t="str">
            <v>COHAN</v>
          </cell>
          <cell r="V188">
            <v>0</v>
          </cell>
          <cell r="W188">
            <v>0</v>
          </cell>
          <cell r="Z188">
            <v>0</v>
          </cell>
          <cell r="AA188">
            <v>3654012</v>
          </cell>
          <cell r="AC188">
            <v>0</v>
          </cell>
          <cell r="AD188">
            <v>3654012</v>
          </cell>
          <cell r="AF188">
            <v>0</v>
          </cell>
          <cell r="AG188">
            <v>0</v>
          </cell>
          <cell r="AL188">
            <v>0</v>
          </cell>
          <cell r="AM188">
            <v>0</v>
          </cell>
        </row>
        <row r="189">
          <cell r="S189" t="str">
            <v>3300200-2</v>
          </cell>
          <cell r="T189" t="str">
            <v>AESA</v>
          </cell>
          <cell r="V189">
            <v>0</v>
          </cell>
          <cell r="W189">
            <v>0</v>
          </cell>
          <cell r="Z189">
            <v>0</v>
          </cell>
          <cell r="AA189">
            <v>3511212</v>
          </cell>
          <cell r="AC189">
            <v>0</v>
          </cell>
          <cell r="AD189">
            <v>3511212</v>
          </cell>
          <cell r="AF189">
            <v>3511212</v>
          </cell>
          <cell r="AG189">
            <v>3511212</v>
          </cell>
          <cell r="AL189">
            <v>0</v>
          </cell>
          <cell r="AM189">
            <v>0</v>
          </cell>
        </row>
        <row r="190">
          <cell r="S190" t="str">
            <v>3300200-3</v>
          </cell>
          <cell r="T190" t="str">
            <v xml:space="preserve">OTRAS </v>
          </cell>
          <cell r="V190">
            <v>0</v>
          </cell>
          <cell r="W190">
            <v>0</v>
          </cell>
          <cell r="Z190">
            <v>0</v>
          </cell>
          <cell r="AA190">
            <v>0</v>
          </cell>
          <cell r="AC190">
            <v>0</v>
          </cell>
          <cell r="AD190">
            <v>0</v>
          </cell>
          <cell r="AF190">
            <v>0</v>
          </cell>
          <cell r="AG190">
            <v>0</v>
          </cell>
          <cell r="AL190">
            <v>0</v>
          </cell>
          <cell r="AM190">
            <v>0</v>
          </cell>
        </row>
        <row r="191">
          <cell r="S191">
            <v>3399999</v>
          </cell>
          <cell r="T191" t="str">
            <v>Vigencias Anteriores</v>
          </cell>
          <cell r="V191">
            <v>0</v>
          </cell>
          <cell r="W191">
            <v>60455264</v>
          </cell>
          <cell r="Z191">
            <v>0</v>
          </cell>
          <cell r="AA191">
            <v>60455264</v>
          </cell>
          <cell r="AC191">
            <v>0</v>
          </cell>
          <cell r="AD191">
            <v>60455264</v>
          </cell>
          <cell r="AF191">
            <v>0</v>
          </cell>
          <cell r="AG191">
            <v>60455264</v>
          </cell>
          <cell r="AL191">
            <v>0</v>
          </cell>
          <cell r="AM191">
            <v>0</v>
          </cell>
        </row>
        <row r="192">
          <cell r="S192" t="str">
            <v/>
          </cell>
          <cell r="T192" t="str">
            <v/>
          </cell>
        </row>
        <row r="195">
          <cell r="S195">
            <v>4000000</v>
          </cell>
          <cell r="T195" t="str">
            <v>GASTOS  DE PRESTACION DE SERVICIOS</v>
          </cell>
        </row>
        <row r="196">
          <cell r="S196">
            <v>4100000</v>
          </cell>
          <cell r="T196" t="str">
            <v>Insumos y Suministros Hospitalarios</v>
          </cell>
        </row>
        <row r="197">
          <cell r="S197">
            <v>4100100</v>
          </cell>
          <cell r="T197" t="str">
            <v>Compra de Bienes para la Prestacion de servicios</v>
          </cell>
        </row>
        <row r="198">
          <cell r="S198" t="str">
            <v>4100100-1</v>
          </cell>
          <cell r="T198" t="str">
            <v>Productos Farmaceuticos</v>
          </cell>
          <cell r="V198">
            <v>700000000</v>
          </cell>
          <cell r="W198">
            <v>43953754</v>
          </cell>
          <cell r="Z198">
            <v>95177940</v>
          </cell>
          <cell r="AA198">
            <v>1582488571</v>
          </cell>
          <cell r="AC198">
            <v>95177940</v>
          </cell>
          <cell r="AD198">
            <v>1564293681</v>
          </cell>
          <cell r="AF198">
            <v>38076679</v>
          </cell>
          <cell r="AG198">
            <v>587163437</v>
          </cell>
          <cell r="AL198">
            <v>0</v>
          </cell>
          <cell r="AM198">
            <v>0</v>
          </cell>
        </row>
        <row r="199">
          <cell r="S199" t="str">
            <v>4100100-2</v>
          </cell>
          <cell r="T199" t="str">
            <v>Material Médico Quirúrgico</v>
          </cell>
          <cell r="V199">
            <v>1493000000</v>
          </cell>
          <cell r="W199">
            <v>128217463</v>
          </cell>
          <cell r="Z199">
            <v>224470931</v>
          </cell>
          <cell r="AA199">
            <v>3127764611</v>
          </cell>
          <cell r="AC199">
            <v>224470931</v>
          </cell>
          <cell r="AD199">
            <v>3127725665</v>
          </cell>
          <cell r="AF199">
            <v>64915067</v>
          </cell>
          <cell r="AG199">
            <v>1955181825</v>
          </cell>
          <cell r="AL199">
            <v>0</v>
          </cell>
          <cell r="AM199">
            <v>0</v>
          </cell>
        </row>
        <row r="200">
          <cell r="S200" t="str">
            <v>4100100-3</v>
          </cell>
          <cell r="T200" t="str">
            <v>Material de Laboratorio</v>
          </cell>
          <cell r="V200">
            <v>233000000</v>
          </cell>
          <cell r="W200">
            <v>100000000</v>
          </cell>
          <cell r="Z200">
            <v>61092710</v>
          </cell>
          <cell r="AA200">
            <v>797293234</v>
          </cell>
          <cell r="AC200">
            <v>61092710</v>
          </cell>
          <cell r="AD200">
            <v>797293228</v>
          </cell>
          <cell r="AF200">
            <v>5290650</v>
          </cell>
          <cell r="AG200">
            <v>143044044</v>
          </cell>
          <cell r="AL200">
            <v>33000000</v>
          </cell>
          <cell r="AM200">
            <v>0</v>
          </cell>
        </row>
        <row r="201">
          <cell r="S201" t="str">
            <v>4100100-4</v>
          </cell>
          <cell r="T201" t="str">
            <v>Material para Odontologia</v>
          </cell>
          <cell r="V201">
            <v>7000000</v>
          </cell>
          <cell r="W201">
            <v>0</v>
          </cell>
          <cell r="Z201">
            <v>331435</v>
          </cell>
          <cell r="AA201">
            <v>16735062</v>
          </cell>
          <cell r="AC201">
            <v>331435</v>
          </cell>
          <cell r="AD201">
            <v>16735062</v>
          </cell>
          <cell r="AF201">
            <v>331435</v>
          </cell>
          <cell r="AG201">
            <v>16735062</v>
          </cell>
          <cell r="AL201">
            <v>0</v>
          </cell>
          <cell r="AM201">
            <v>0</v>
          </cell>
        </row>
        <row r="202">
          <cell r="S202" t="str">
            <v>4100100-5</v>
          </cell>
          <cell r="T202" t="str">
            <v>Material para Rayos X</v>
          </cell>
          <cell r="V202">
            <v>0</v>
          </cell>
          <cell r="W202">
            <v>0</v>
          </cell>
          <cell r="Z202">
            <v>0</v>
          </cell>
          <cell r="AA202">
            <v>0</v>
          </cell>
          <cell r="AC202">
            <v>0</v>
          </cell>
          <cell r="AD202">
            <v>0</v>
          </cell>
          <cell r="AF202">
            <v>0</v>
          </cell>
          <cell r="AG202">
            <v>0</v>
          </cell>
          <cell r="AL202">
            <v>0</v>
          </cell>
          <cell r="AM202">
            <v>0</v>
          </cell>
        </row>
        <row r="203">
          <cell r="S203" t="str">
            <v>4100100-6</v>
          </cell>
          <cell r="T203" t="str">
            <v/>
          </cell>
          <cell r="V203">
            <v>0</v>
          </cell>
          <cell r="W203">
            <v>0</v>
          </cell>
          <cell r="Z203">
            <v>0</v>
          </cell>
          <cell r="AA203">
            <v>0</v>
          </cell>
          <cell r="AC203">
            <v>0</v>
          </cell>
          <cell r="AD203">
            <v>0</v>
          </cell>
          <cell r="AF203">
            <v>0</v>
          </cell>
          <cell r="AG203">
            <v>0</v>
          </cell>
          <cell r="AL203">
            <v>0</v>
          </cell>
          <cell r="AM203">
            <v>0</v>
          </cell>
        </row>
        <row r="204">
          <cell r="S204" t="str">
            <v>4100100-7</v>
          </cell>
          <cell r="T204" t="str">
            <v/>
          </cell>
          <cell r="V204">
            <v>0</v>
          </cell>
          <cell r="W204">
            <v>0</v>
          </cell>
          <cell r="Z204">
            <v>0</v>
          </cell>
          <cell r="AA204">
            <v>0</v>
          </cell>
          <cell r="AC204">
            <v>0</v>
          </cell>
          <cell r="AD204">
            <v>0</v>
          </cell>
          <cell r="AF204">
            <v>0</v>
          </cell>
          <cell r="AG204">
            <v>0</v>
          </cell>
          <cell r="AL204">
            <v>0</v>
          </cell>
          <cell r="AM204">
            <v>0</v>
          </cell>
        </row>
        <row r="205">
          <cell r="S205">
            <v>4100200</v>
          </cell>
          <cell r="T205" t="str">
            <v>Gastos Complementarios e Intermedios</v>
          </cell>
        </row>
        <row r="206">
          <cell r="S206" t="str">
            <v>4100200-1</v>
          </cell>
          <cell r="T206" t="str">
            <v>Alimentación</v>
          </cell>
          <cell r="V206">
            <v>-100000000</v>
          </cell>
          <cell r="W206">
            <v>0</v>
          </cell>
          <cell r="Z206">
            <v>104316000</v>
          </cell>
          <cell r="AA206">
            <v>778687924</v>
          </cell>
          <cell r="AC206">
            <v>64228250</v>
          </cell>
          <cell r="AD206">
            <v>701453686</v>
          </cell>
          <cell r="AF206">
            <v>104591073</v>
          </cell>
          <cell r="AG206">
            <v>429153136</v>
          </cell>
          <cell r="AL206">
            <v>0</v>
          </cell>
          <cell r="AM206">
            <v>0</v>
          </cell>
        </row>
        <row r="207">
          <cell r="S207">
            <v>4199999</v>
          </cell>
          <cell r="T207" t="str">
            <v>Vigencias Anteriores</v>
          </cell>
          <cell r="V207">
            <v>0</v>
          </cell>
          <cell r="W207">
            <v>3596221535</v>
          </cell>
          <cell r="Z207">
            <v>0</v>
          </cell>
          <cell r="AA207">
            <v>3596221535</v>
          </cell>
          <cell r="AC207">
            <v>0</v>
          </cell>
          <cell r="AD207">
            <v>3596221535</v>
          </cell>
          <cell r="AF207">
            <v>0</v>
          </cell>
          <cell r="AG207">
            <v>2918585636</v>
          </cell>
          <cell r="AL207">
            <v>0</v>
          </cell>
          <cell r="AM207">
            <v>0</v>
          </cell>
        </row>
        <row r="208">
          <cell r="S208" t="str">
            <v/>
          </cell>
          <cell r="T208" t="str">
            <v/>
          </cell>
        </row>
        <row r="209">
          <cell r="S209">
            <v>5000000</v>
          </cell>
        </row>
        <row r="210">
          <cell r="S210">
            <v>5100000</v>
          </cell>
          <cell r="T210" t="str">
            <v>Insumos y Suministros para Venta al Público</v>
          </cell>
        </row>
        <row r="211">
          <cell r="S211">
            <v>5100100</v>
          </cell>
          <cell r="T211" t="str">
            <v>Compra de Bienes para la venta</v>
          </cell>
        </row>
        <row r="212">
          <cell r="S212" t="str">
            <v>5100100-1</v>
          </cell>
          <cell r="T212" t="str">
            <v>Productos Farmaceuticos</v>
          </cell>
          <cell r="V212">
            <v>0</v>
          </cell>
          <cell r="W212">
            <v>0</v>
          </cell>
          <cell r="Z212">
            <v>0</v>
          </cell>
          <cell r="AA212">
            <v>0</v>
          </cell>
          <cell r="AC212">
            <v>0</v>
          </cell>
          <cell r="AD212">
            <v>0</v>
          </cell>
          <cell r="AF212">
            <v>0</v>
          </cell>
          <cell r="AG212">
            <v>0</v>
          </cell>
          <cell r="AL212">
            <v>0</v>
          </cell>
          <cell r="AM212">
            <v>0</v>
          </cell>
        </row>
        <row r="213">
          <cell r="S213" t="str">
            <v>5100100-2</v>
          </cell>
          <cell r="T213" t="str">
            <v>Material Médico Quirúrgico</v>
          </cell>
          <cell r="V213">
            <v>0</v>
          </cell>
          <cell r="W213">
            <v>0</v>
          </cell>
          <cell r="Z213">
            <v>0</v>
          </cell>
          <cell r="AA213">
            <v>0</v>
          </cell>
          <cell r="AC213">
            <v>0</v>
          </cell>
          <cell r="AD213">
            <v>0</v>
          </cell>
          <cell r="AF213">
            <v>0</v>
          </cell>
          <cell r="AG213">
            <v>0</v>
          </cell>
          <cell r="AL213">
            <v>0</v>
          </cell>
          <cell r="AM213">
            <v>0</v>
          </cell>
        </row>
        <row r="214">
          <cell r="S214" t="str">
            <v>5100100-3</v>
          </cell>
          <cell r="T214" t="str">
            <v>Material de Laboratorio</v>
          </cell>
          <cell r="V214">
            <v>0</v>
          </cell>
          <cell r="W214">
            <v>0</v>
          </cell>
          <cell r="Z214">
            <v>0</v>
          </cell>
          <cell r="AA214">
            <v>0</v>
          </cell>
          <cell r="AC214">
            <v>0</v>
          </cell>
          <cell r="AD214">
            <v>0</v>
          </cell>
          <cell r="AF214">
            <v>0</v>
          </cell>
          <cell r="AG214">
            <v>0</v>
          </cell>
          <cell r="AL214">
            <v>0</v>
          </cell>
          <cell r="AM214">
            <v>0</v>
          </cell>
        </row>
        <row r="215">
          <cell r="S215" t="str">
            <v>5100100-4</v>
          </cell>
          <cell r="T215" t="str">
            <v>Material para Odontologia</v>
          </cell>
          <cell r="V215">
            <v>0</v>
          </cell>
          <cell r="W215">
            <v>0</v>
          </cell>
          <cell r="Z215">
            <v>0</v>
          </cell>
          <cell r="AA215">
            <v>0</v>
          </cell>
          <cell r="AC215">
            <v>0</v>
          </cell>
          <cell r="AD215">
            <v>0</v>
          </cell>
          <cell r="AF215">
            <v>0</v>
          </cell>
          <cell r="AG215">
            <v>0</v>
          </cell>
          <cell r="AL215">
            <v>0</v>
          </cell>
          <cell r="AM215">
            <v>0</v>
          </cell>
        </row>
        <row r="216">
          <cell r="S216" t="str">
            <v>5100100-5</v>
          </cell>
          <cell r="T216" t="str">
            <v>Material para Rayos X</v>
          </cell>
          <cell r="V216">
            <v>0</v>
          </cell>
          <cell r="W216">
            <v>0</v>
          </cell>
          <cell r="Z216">
            <v>0</v>
          </cell>
          <cell r="AA216">
            <v>0</v>
          </cell>
          <cell r="AC216">
            <v>0</v>
          </cell>
          <cell r="AD216">
            <v>0</v>
          </cell>
          <cell r="AF216">
            <v>0</v>
          </cell>
          <cell r="AG216">
            <v>0</v>
          </cell>
          <cell r="AL216">
            <v>0</v>
          </cell>
          <cell r="AM216">
            <v>0</v>
          </cell>
        </row>
        <row r="217">
          <cell r="S217" t="str">
            <v>5100100-6</v>
          </cell>
          <cell r="T217" t="str">
            <v>Material aseo personal, etc.</v>
          </cell>
          <cell r="V217">
            <v>0</v>
          </cell>
          <cell r="W217">
            <v>0</v>
          </cell>
          <cell r="Z217">
            <v>0</v>
          </cell>
          <cell r="AA217">
            <v>0</v>
          </cell>
          <cell r="AC217">
            <v>0</v>
          </cell>
          <cell r="AD217">
            <v>0</v>
          </cell>
          <cell r="AF217">
            <v>0</v>
          </cell>
          <cell r="AG217">
            <v>0</v>
          </cell>
          <cell r="AL217">
            <v>0</v>
          </cell>
          <cell r="AM217">
            <v>0</v>
          </cell>
        </row>
        <row r="218">
          <cell r="S218">
            <v>5199999</v>
          </cell>
          <cell r="T218" t="str">
            <v>Vigencias Anteriores</v>
          </cell>
          <cell r="V218">
            <v>0</v>
          </cell>
          <cell r="W218">
            <v>0</v>
          </cell>
          <cell r="Z218">
            <v>0</v>
          </cell>
          <cell r="AA218">
            <v>0</v>
          </cell>
          <cell r="AC218">
            <v>0</v>
          </cell>
          <cell r="AD218">
            <v>0</v>
          </cell>
          <cell r="AF218">
            <v>0</v>
          </cell>
          <cell r="AG218">
            <v>0</v>
          </cell>
          <cell r="AL218">
            <v>0</v>
          </cell>
          <cell r="AM218">
            <v>0</v>
          </cell>
        </row>
        <row r="219">
          <cell r="S219" t="str">
            <v/>
          </cell>
          <cell r="T219" t="str">
            <v/>
          </cell>
        </row>
        <row r="220">
          <cell r="S220" t="str">
            <v>C</v>
          </cell>
          <cell r="T220" t="str">
            <v xml:space="preserve">SERVICIO DE LA DEUDA </v>
          </cell>
        </row>
        <row r="221">
          <cell r="S221" t="str">
            <v/>
          </cell>
          <cell r="T221" t="str">
            <v/>
          </cell>
        </row>
        <row r="222">
          <cell r="S222">
            <v>7001000</v>
          </cell>
          <cell r="T222" t="str">
            <v>SERVICIO DE LA DEUDA INTERNA</v>
          </cell>
        </row>
        <row r="223">
          <cell r="S223">
            <v>7001100</v>
          </cell>
          <cell r="T223" t="str">
            <v>Amortización deuda Pública Interna</v>
          </cell>
          <cell r="V223">
            <v>0</v>
          </cell>
          <cell r="W223">
            <v>0</v>
          </cell>
          <cell r="Z223">
            <v>0</v>
          </cell>
          <cell r="AA223">
            <v>0</v>
          </cell>
          <cell r="AC223">
            <v>0</v>
          </cell>
          <cell r="AD223">
            <v>0</v>
          </cell>
          <cell r="AF223">
            <v>0</v>
          </cell>
          <cell r="AG223">
            <v>0</v>
          </cell>
          <cell r="AL223">
            <v>0</v>
          </cell>
          <cell r="AM223">
            <v>0</v>
          </cell>
        </row>
        <row r="224">
          <cell r="S224">
            <v>7001200</v>
          </cell>
          <cell r="T224" t="str">
            <v>Intereses Comisiones y gastos de la Deuda Pública</v>
          </cell>
          <cell r="V224">
            <v>0</v>
          </cell>
          <cell r="W224">
            <v>0</v>
          </cell>
          <cell r="Z224">
            <v>0</v>
          </cell>
          <cell r="AA224">
            <v>0</v>
          </cell>
          <cell r="AC224">
            <v>0</v>
          </cell>
          <cell r="AD224">
            <v>0</v>
          </cell>
          <cell r="AF224">
            <v>0</v>
          </cell>
          <cell r="AG224">
            <v>0</v>
          </cell>
          <cell r="AL224">
            <v>0</v>
          </cell>
          <cell r="AM224">
            <v>0</v>
          </cell>
        </row>
        <row r="225">
          <cell r="S225">
            <v>7001999</v>
          </cell>
          <cell r="T225" t="str">
            <v>Vigencias Anteriores</v>
          </cell>
          <cell r="V225">
            <v>0</v>
          </cell>
          <cell r="W225">
            <v>0</v>
          </cell>
          <cell r="Z225">
            <v>0</v>
          </cell>
          <cell r="AA225">
            <v>0</v>
          </cell>
          <cell r="AC225">
            <v>0</v>
          </cell>
          <cell r="AD225">
            <v>0</v>
          </cell>
          <cell r="AF225">
            <v>0</v>
          </cell>
          <cell r="AG225">
            <v>0</v>
          </cell>
          <cell r="AL225">
            <v>0</v>
          </cell>
          <cell r="AM225">
            <v>0</v>
          </cell>
        </row>
        <row r="226">
          <cell r="S226" t="str">
            <v/>
          </cell>
          <cell r="T226" t="str">
            <v/>
          </cell>
        </row>
        <row r="227">
          <cell r="S227">
            <v>7002001</v>
          </cell>
          <cell r="T227" t="str">
            <v>SERVICIO DE LA DEUDA EXTERNA</v>
          </cell>
        </row>
        <row r="228">
          <cell r="S228">
            <v>7002100</v>
          </cell>
          <cell r="T228" t="str">
            <v>Amortización deuda Pública Externa</v>
          </cell>
          <cell r="V228">
            <v>0</v>
          </cell>
          <cell r="W228">
            <v>0</v>
          </cell>
          <cell r="Z228">
            <v>0</v>
          </cell>
          <cell r="AA228">
            <v>0</v>
          </cell>
          <cell r="AC228">
            <v>0</v>
          </cell>
          <cell r="AD228">
            <v>0</v>
          </cell>
          <cell r="AF228">
            <v>0</v>
          </cell>
          <cell r="AG228">
            <v>0</v>
          </cell>
          <cell r="AL228">
            <v>0</v>
          </cell>
          <cell r="AM228">
            <v>0</v>
          </cell>
        </row>
        <row r="229">
          <cell r="S229">
            <v>7002200</v>
          </cell>
          <cell r="T229" t="str">
            <v>Intereses Comisiones y gastos de la Deuda Pública</v>
          </cell>
          <cell r="V229">
            <v>0</v>
          </cell>
          <cell r="W229">
            <v>0</v>
          </cell>
          <cell r="Z229">
            <v>0</v>
          </cell>
          <cell r="AA229">
            <v>0</v>
          </cell>
          <cell r="AC229">
            <v>0</v>
          </cell>
          <cell r="AD229">
            <v>0</v>
          </cell>
          <cell r="AF229">
            <v>0</v>
          </cell>
          <cell r="AG229">
            <v>0</v>
          </cell>
          <cell r="AL229">
            <v>0</v>
          </cell>
          <cell r="AM229">
            <v>0</v>
          </cell>
        </row>
        <row r="230">
          <cell r="S230">
            <v>7002999</v>
          </cell>
          <cell r="T230" t="str">
            <v>Vigencias Anteriores</v>
          </cell>
          <cell r="V230">
            <v>0</v>
          </cell>
          <cell r="W230">
            <v>0</v>
          </cell>
          <cell r="Z230">
            <v>0</v>
          </cell>
          <cell r="AA230">
            <v>0</v>
          </cell>
          <cell r="AC230">
            <v>0</v>
          </cell>
          <cell r="AD230">
            <v>0</v>
          </cell>
          <cell r="AF230">
            <v>0</v>
          </cell>
          <cell r="AG230">
            <v>0</v>
          </cell>
          <cell r="AL230">
            <v>0</v>
          </cell>
          <cell r="AM230">
            <v>0</v>
          </cell>
        </row>
        <row r="231">
          <cell r="S231" t="str">
            <v/>
          </cell>
          <cell r="T231" t="str">
            <v/>
          </cell>
        </row>
        <row r="232">
          <cell r="S232" t="str">
            <v>D</v>
          </cell>
          <cell r="T232" t="str">
            <v>INVERSION</v>
          </cell>
        </row>
        <row r="233">
          <cell r="S233" t="str">
            <v/>
          </cell>
          <cell r="T233" t="str">
            <v/>
          </cell>
        </row>
        <row r="234">
          <cell r="S234">
            <v>8000000</v>
          </cell>
          <cell r="T234" t="str">
            <v>Programas de Inversión</v>
          </cell>
        </row>
        <row r="235">
          <cell r="S235">
            <v>8001000</v>
          </cell>
          <cell r="T235" t="str">
            <v>Formación Bruta del Capital</v>
          </cell>
        </row>
        <row r="236">
          <cell r="S236" t="str">
            <v>8001000-1</v>
          </cell>
          <cell r="T236" t="str">
            <v>Plan Operativo Anual</v>
          </cell>
          <cell r="V236">
            <v>0</v>
          </cell>
          <cell r="W236">
            <v>0</v>
          </cell>
          <cell r="Z236">
            <v>30000000</v>
          </cell>
          <cell r="AA236">
            <v>608990553</v>
          </cell>
          <cell r="AC236">
            <v>0</v>
          </cell>
          <cell r="AD236">
            <v>173232052</v>
          </cell>
          <cell r="AF236">
            <v>0</v>
          </cell>
          <cell r="AG236">
            <v>85406797</v>
          </cell>
          <cell r="AL236">
            <v>0</v>
          </cell>
          <cell r="AM236">
            <v>0</v>
          </cell>
        </row>
        <row r="237">
          <cell r="S237" t="str">
            <v>8001000-2</v>
          </cell>
          <cell r="T237" t="str">
            <v>ADQUISICION EQUIPAMENTO</v>
          </cell>
          <cell r="V237">
            <v>0</v>
          </cell>
          <cell r="W237">
            <v>987388338</v>
          </cell>
          <cell r="Z237">
            <v>272409832</v>
          </cell>
          <cell r="AA237">
            <v>987388338</v>
          </cell>
          <cell r="AC237">
            <v>8187200</v>
          </cell>
          <cell r="AD237">
            <v>723165706</v>
          </cell>
          <cell r="AF237">
            <v>0</v>
          </cell>
          <cell r="AG237">
            <v>409787460</v>
          </cell>
          <cell r="AL237">
            <v>0</v>
          </cell>
          <cell r="AM237">
            <v>0</v>
          </cell>
        </row>
        <row r="238">
          <cell r="S238" t="str">
            <v>8001000-3</v>
          </cell>
          <cell r="T238" t="str">
            <v>Subprogr.Construc. Remodelac. Adecuación y Apliac.3</v>
          </cell>
          <cell r="V238">
            <v>0</v>
          </cell>
          <cell r="W238">
            <v>0</v>
          </cell>
          <cell r="Z238">
            <v>0</v>
          </cell>
          <cell r="AA238">
            <v>0</v>
          </cell>
          <cell r="AC238">
            <v>0</v>
          </cell>
          <cell r="AD238">
            <v>0</v>
          </cell>
          <cell r="AF238">
            <v>0</v>
          </cell>
          <cell r="AG238">
            <v>0</v>
          </cell>
          <cell r="AL238">
            <v>0</v>
          </cell>
          <cell r="AM238">
            <v>0</v>
          </cell>
        </row>
        <row r="239">
          <cell r="S239" t="str">
            <v>8001000-4</v>
          </cell>
          <cell r="T239" t="str">
            <v>Subprogr.Construc. Remodelac. Adecuación y Apliac.4</v>
          </cell>
          <cell r="V239">
            <v>0</v>
          </cell>
          <cell r="W239">
            <v>0</v>
          </cell>
          <cell r="Z239">
            <v>0</v>
          </cell>
          <cell r="AA239">
            <v>0</v>
          </cell>
          <cell r="AC239">
            <v>0</v>
          </cell>
          <cell r="AD239">
            <v>0</v>
          </cell>
          <cell r="AF239">
            <v>0</v>
          </cell>
          <cell r="AG239">
            <v>0</v>
          </cell>
          <cell r="AL239">
            <v>0</v>
          </cell>
          <cell r="AM239">
            <v>0</v>
          </cell>
        </row>
        <row r="240">
          <cell r="S240" t="str">
            <v>8001000-5</v>
          </cell>
          <cell r="T240" t="str">
            <v>Subprogr.Construc. Remodelac. Adecuación y Apliac.5</v>
          </cell>
          <cell r="V240">
            <v>0</v>
          </cell>
          <cell r="W240">
            <v>0</v>
          </cell>
          <cell r="Z240">
            <v>0</v>
          </cell>
          <cell r="AA240">
            <v>0</v>
          </cell>
          <cell r="AC240">
            <v>0</v>
          </cell>
          <cell r="AD240">
            <v>0</v>
          </cell>
          <cell r="AF240">
            <v>0</v>
          </cell>
          <cell r="AG240">
            <v>0</v>
          </cell>
          <cell r="AL240">
            <v>0</v>
          </cell>
          <cell r="AM240">
            <v>0</v>
          </cell>
        </row>
        <row r="241">
          <cell r="S241">
            <v>8001999</v>
          </cell>
          <cell r="T241" t="str">
            <v>Vigencias Anteriores</v>
          </cell>
          <cell r="V241">
            <v>0</v>
          </cell>
          <cell r="W241">
            <v>230586690</v>
          </cell>
          <cell r="Z241">
            <v>0</v>
          </cell>
          <cell r="AA241">
            <v>230586690</v>
          </cell>
          <cell r="AC241">
            <v>0</v>
          </cell>
          <cell r="AD241">
            <v>230586690</v>
          </cell>
          <cell r="AF241">
            <v>0</v>
          </cell>
          <cell r="AG241">
            <v>229233310</v>
          </cell>
          <cell r="AL241">
            <v>0</v>
          </cell>
          <cell r="AM241">
            <v>0</v>
          </cell>
        </row>
        <row r="242">
          <cell r="S242" t="str">
            <v/>
          </cell>
          <cell r="T242" t="str">
            <v/>
          </cell>
        </row>
        <row r="243">
          <cell r="S243">
            <v>8002001</v>
          </cell>
          <cell r="T243" t="str">
            <v>Gastos Operativos de Inversion   (Programas Especiales)</v>
          </cell>
        </row>
        <row r="244">
          <cell r="S244" t="str">
            <v>8002100-1</v>
          </cell>
          <cell r="T244" t="str">
            <v>Fondo de la Vivienda</v>
          </cell>
          <cell r="V244">
            <v>0</v>
          </cell>
          <cell r="W244">
            <v>0</v>
          </cell>
          <cell r="AA244">
            <v>0</v>
          </cell>
          <cell r="AD244">
            <v>0</v>
          </cell>
          <cell r="AG244">
            <v>0</v>
          </cell>
          <cell r="AL244">
            <v>0</v>
          </cell>
          <cell r="AM244">
            <v>0</v>
          </cell>
        </row>
        <row r="245">
          <cell r="S245" t="str">
            <v>8002100-2</v>
          </cell>
          <cell r="T245" t="str">
            <v>Salud Pùblica</v>
          </cell>
          <cell r="V245">
            <v>0</v>
          </cell>
          <cell r="W245">
            <v>0</v>
          </cell>
          <cell r="Z245">
            <v>9627791</v>
          </cell>
          <cell r="AA245">
            <v>322889242</v>
          </cell>
          <cell r="AC245">
            <v>25801486</v>
          </cell>
          <cell r="AD245">
            <v>301521764</v>
          </cell>
          <cell r="AF245">
            <v>12859381</v>
          </cell>
          <cell r="AG245">
            <v>246000002</v>
          </cell>
          <cell r="AL245">
            <v>0</v>
          </cell>
          <cell r="AM245">
            <v>0</v>
          </cell>
        </row>
        <row r="246">
          <cell r="S246" t="str">
            <v>8002100-3</v>
          </cell>
          <cell r="T246" t="str">
            <v>Programas Especial 02</v>
          </cell>
          <cell r="V246">
            <v>0</v>
          </cell>
          <cell r="W246">
            <v>0</v>
          </cell>
          <cell r="Z246">
            <v>0</v>
          </cell>
          <cell r="AA246">
            <v>0</v>
          </cell>
          <cell r="AC246">
            <v>0</v>
          </cell>
          <cell r="AD246">
            <v>0</v>
          </cell>
          <cell r="AF246">
            <v>0</v>
          </cell>
          <cell r="AG246">
            <v>0</v>
          </cell>
          <cell r="AL246">
            <v>0</v>
          </cell>
          <cell r="AM246">
            <v>0</v>
          </cell>
        </row>
        <row r="247">
          <cell r="S247" t="str">
            <v>8002100-4</v>
          </cell>
          <cell r="T247" t="str">
            <v>Programas Especial 03</v>
          </cell>
          <cell r="V247">
            <v>0</v>
          </cell>
          <cell r="W247">
            <v>0</v>
          </cell>
          <cell r="Z247">
            <v>0</v>
          </cell>
          <cell r="AA247">
            <v>0</v>
          </cell>
          <cell r="AC247">
            <v>0</v>
          </cell>
          <cell r="AD247">
            <v>0</v>
          </cell>
          <cell r="AF247">
            <v>0</v>
          </cell>
          <cell r="AG247">
            <v>0</v>
          </cell>
          <cell r="AL247">
            <v>0</v>
          </cell>
          <cell r="AM247">
            <v>0</v>
          </cell>
        </row>
        <row r="248">
          <cell r="S248" t="str">
            <v>8002100-5</v>
          </cell>
          <cell r="T248" t="str">
            <v>Programas Especial 04</v>
          </cell>
          <cell r="V248">
            <v>0</v>
          </cell>
          <cell r="W248">
            <v>0</v>
          </cell>
          <cell r="Z248">
            <v>0</v>
          </cell>
          <cell r="AA248">
            <v>0</v>
          </cell>
          <cell r="AC248">
            <v>0</v>
          </cell>
          <cell r="AD248">
            <v>0</v>
          </cell>
          <cell r="AF248">
            <v>0</v>
          </cell>
          <cell r="AG248">
            <v>0</v>
          </cell>
          <cell r="AL248">
            <v>0</v>
          </cell>
          <cell r="AM248">
            <v>0</v>
          </cell>
        </row>
        <row r="249">
          <cell r="S249" t="str">
            <v>8002100-6</v>
          </cell>
          <cell r="T249" t="str">
            <v>Programas Especial 05</v>
          </cell>
          <cell r="V249">
            <v>0</v>
          </cell>
          <cell r="W249">
            <v>0</v>
          </cell>
          <cell r="Z249">
            <v>0</v>
          </cell>
          <cell r="AA249">
            <v>0</v>
          </cell>
          <cell r="AC249">
            <v>0</v>
          </cell>
          <cell r="AD249">
            <v>0</v>
          </cell>
          <cell r="AF249">
            <v>0</v>
          </cell>
          <cell r="AG249">
            <v>0</v>
          </cell>
          <cell r="AL249">
            <v>0</v>
          </cell>
          <cell r="AM249">
            <v>0</v>
          </cell>
        </row>
        <row r="250">
          <cell r="S250" t="str">
            <v>8002100-7</v>
          </cell>
          <cell r="T250" t="str">
            <v>Programas Especial 06</v>
          </cell>
          <cell r="V250">
            <v>0</v>
          </cell>
          <cell r="W250">
            <v>0</v>
          </cell>
          <cell r="Z250">
            <v>0</v>
          </cell>
          <cell r="AA250">
            <v>0</v>
          </cell>
          <cell r="AC250">
            <v>0</v>
          </cell>
          <cell r="AD250">
            <v>0</v>
          </cell>
          <cell r="AF250">
            <v>0</v>
          </cell>
          <cell r="AG250">
            <v>0</v>
          </cell>
          <cell r="AL250">
            <v>0</v>
          </cell>
          <cell r="AM250">
            <v>0</v>
          </cell>
        </row>
        <row r="251">
          <cell r="S251" t="str">
            <v>8002100-8</v>
          </cell>
          <cell r="T251" t="str">
            <v>Programas Especial 07</v>
          </cell>
          <cell r="V251">
            <v>0</v>
          </cell>
          <cell r="W251">
            <v>0</v>
          </cell>
          <cell r="Z251">
            <v>0</v>
          </cell>
          <cell r="AA251">
            <v>0</v>
          </cell>
          <cell r="AC251">
            <v>0</v>
          </cell>
          <cell r="AD251">
            <v>0</v>
          </cell>
          <cell r="AF251">
            <v>0</v>
          </cell>
          <cell r="AG251">
            <v>0</v>
          </cell>
          <cell r="AL251">
            <v>0</v>
          </cell>
          <cell r="AM251">
            <v>0</v>
          </cell>
        </row>
        <row r="252">
          <cell r="S252" t="str">
            <v>8002100-9</v>
          </cell>
          <cell r="T252" t="str">
            <v>Programas Especial 08</v>
          </cell>
          <cell r="V252">
            <v>0</v>
          </cell>
          <cell r="W252">
            <v>0</v>
          </cell>
          <cell r="Z252">
            <v>0</v>
          </cell>
          <cell r="AA252">
            <v>0</v>
          </cell>
          <cell r="AC252">
            <v>0</v>
          </cell>
          <cell r="AD252">
            <v>0</v>
          </cell>
          <cell r="AF252">
            <v>0</v>
          </cell>
          <cell r="AG252">
            <v>0</v>
          </cell>
          <cell r="AL252">
            <v>0</v>
          </cell>
          <cell r="AM252">
            <v>0</v>
          </cell>
        </row>
        <row r="253">
          <cell r="S253" t="str">
            <v>8002100-10</v>
          </cell>
          <cell r="T253" t="str">
            <v>Programas Especial 09</v>
          </cell>
          <cell r="V253">
            <v>0</v>
          </cell>
          <cell r="W253">
            <v>0</v>
          </cell>
          <cell r="Z253">
            <v>0</v>
          </cell>
          <cell r="AA253">
            <v>0</v>
          </cell>
          <cell r="AC253">
            <v>0</v>
          </cell>
          <cell r="AD253">
            <v>0</v>
          </cell>
          <cell r="AF253">
            <v>0</v>
          </cell>
          <cell r="AG253">
            <v>0</v>
          </cell>
          <cell r="AL253">
            <v>0</v>
          </cell>
          <cell r="AM253">
            <v>0</v>
          </cell>
        </row>
        <row r="254">
          <cell r="S254" t="str">
            <v>8002100-11</v>
          </cell>
          <cell r="T254" t="str">
            <v>Programas Especial 10</v>
          </cell>
          <cell r="V254">
            <v>0</v>
          </cell>
          <cell r="W254">
            <v>0</v>
          </cell>
          <cell r="Z254">
            <v>0</v>
          </cell>
          <cell r="AA254">
            <v>0</v>
          </cell>
          <cell r="AC254">
            <v>0</v>
          </cell>
          <cell r="AD254">
            <v>0</v>
          </cell>
          <cell r="AF254">
            <v>0</v>
          </cell>
          <cell r="AG254">
            <v>0</v>
          </cell>
          <cell r="AL254">
            <v>0</v>
          </cell>
          <cell r="AM254">
            <v>0</v>
          </cell>
        </row>
        <row r="255">
          <cell r="S255" t="str">
            <v>8002100-12</v>
          </cell>
          <cell r="T255" t="str">
            <v>Programas Especial 11</v>
          </cell>
          <cell r="V255">
            <v>0</v>
          </cell>
          <cell r="W255">
            <v>0</v>
          </cell>
          <cell r="Z255">
            <v>0</v>
          </cell>
          <cell r="AA255">
            <v>0</v>
          </cell>
          <cell r="AC255">
            <v>0</v>
          </cell>
          <cell r="AD255">
            <v>0</v>
          </cell>
          <cell r="AF255">
            <v>0</v>
          </cell>
          <cell r="AG255">
            <v>0</v>
          </cell>
          <cell r="AL255">
            <v>0</v>
          </cell>
          <cell r="AM255">
            <v>0</v>
          </cell>
        </row>
        <row r="256">
          <cell r="S256">
            <v>8002999</v>
          </cell>
          <cell r="T256" t="str">
            <v>Vigencias Anteriores</v>
          </cell>
          <cell r="V256">
            <v>0</v>
          </cell>
          <cell r="W256">
            <v>209169701</v>
          </cell>
          <cell r="Z256">
            <v>0</v>
          </cell>
          <cell r="AA256">
            <v>209169701</v>
          </cell>
          <cell r="AC256">
            <v>0</v>
          </cell>
          <cell r="AD256">
            <v>209169701</v>
          </cell>
          <cell r="AF256">
            <v>0</v>
          </cell>
          <cell r="AG256">
            <v>208927004</v>
          </cell>
          <cell r="AL256">
            <v>0</v>
          </cell>
          <cell r="AM256">
            <v>0</v>
          </cell>
        </row>
        <row r="257">
          <cell r="S257" t="str">
            <v/>
          </cell>
          <cell r="T257" t="str">
            <v/>
          </cell>
        </row>
      </sheetData>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TERA Y ECUACION CONTABLE"/>
      <sheetName val="CXP"/>
      <sheetName val="INGRESOS"/>
      <sheetName val="GASTOS"/>
      <sheetName val="DEFINITIVO Vs. COMPROMISOS"/>
      <sheetName val="DATOS PARA CONCILIAR"/>
      <sheetName val="VALIDACION BALANCES Vs CHIP"/>
    </sheetNames>
    <sheetDataSet>
      <sheetData sheetId="0"/>
      <sheetData sheetId="1"/>
      <sheetData sheetId="2">
        <row r="1">
          <cell r="AJ1">
            <v>1</v>
          </cell>
          <cell r="AK1" t="str">
            <v>TOTAL ACTIVO</v>
          </cell>
          <cell r="AL1">
            <v>6551475989</v>
          </cell>
        </row>
        <row r="2">
          <cell r="AJ2">
            <v>11</v>
          </cell>
          <cell r="AK2" t="str">
            <v>EFECTIVO</v>
          </cell>
          <cell r="AL2">
            <v>67078428</v>
          </cell>
        </row>
        <row r="3">
          <cell r="AJ3">
            <v>0</v>
          </cell>
          <cell r="AK3">
            <v>0</v>
          </cell>
          <cell r="AL3">
            <v>0</v>
          </cell>
        </row>
        <row r="4">
          <cell r="AJ4">
            <v>1105</v>
          </cell>
          <cell r="AK4" t="str">
            <v>CAJA</v>
          </cell>
          <cell r="AL4">
            <v>9391294</v>
          </cell>
        </row>
        <row r="5">
          <cell r="AJ5">
            <v>110501</v>
          </cell>
          <cell r="AK5" t="str">
            <v>Caja Principal</v>
          </cell>
          <cell r="AL5">
            <v>7691294</v>
          </cell>
        </row>
        <row r="6">
          <cell r="AJ6">
            <v>110502</v>
          </cell>
          <cell r="AK6" t="str">
            <v>Cajas Menores</v>
          </cell>
          <cell r="AL6">
            <v>1700000</v>
          </cell>
        </row>
        <row r="7">
          <cell r="AJ7">
            <v>1110</v>
          </cell>
          <cell r="AK7" t="str">
            <v>BANCOS Y CORPORACIONES</v>
          </cell>
          <cell r="AL7">
            <v>57687134</v>
          </cell>
        </row>
        <row r="8">
          <cell r="AJ8" t="str">
            <v>111005-111090</v>
          </cell>
          <cell r="AK8" t="str">
            <v>Cuenta Corriente Bancaria</v>
          </cell>
          <cell r="AL8">
            <v>54191030</v>
          </cell>
        </row>
        <row r="9">
          <cell r="AJ9">
            <v>111006</v>
          </cell>
          <cell r="AK9" t="str">
            <v>Cuenta de Ahorro</v>
          </cell>
          <cell r="AL9">
            <v>3496104</v>
          </cell>
        </row>
        <row r="10">
          <cell r="AJ10">
            <v>1112</v>
          </cell>
          <cell r="AK10" t="str">
            <v>ADMINISTRACIÓN DE LIQUIDEZ</v>
          </cell>
          <cell r="AL10">
            <v>0</v>
          </cell>
        </row>
        <row r="11">
          <cell r="AJ11">
            <v>1120</v>
          </cell>
          <cell r="AK11" t="str">
            <v>FONDOS EN TRANSITO</v>
          </cell>
          <cell r="AL11">
            <v>0</v>
          </cell>
        </row>
        <row r="12">
          <cell r="AJ12">
            <v>12</v>
          </cell>
          <cell r="AK12" t="str">
            <v>INVERSIONES</v>
          </cell>
          <cell r="AL12">
            <v>13398434</v>
          </cell>
        </row>
        <row r="13">
          <cell r="AJ13" t="str">
            <v>1201-1202-120203</v>
          </cell>
          <cell r="AK13" t="str">
            <v>INVERS ADMINISTRACIÓN DE LIQUIDEZ EN TÍTULOS DE DEUDAY TITULOS PARTICIPATIVOS</v>
          </cell>
          <cell r="AL13">
            <v>1575900</v>
          </cell>
        </row>
        <row r="14">
          <cell r="AJ14">
            <v>1207</v>
          </cell>
          <cell r="AK14" t="str">
            <v>INVERSIONES PATRIMONIALES EN ENTIDADES NO CONTROLADAS</v>
          </cell>
          <cell r="AL14">
            <v>11822534</v>
          </cell>
        </row>
        <row r="15">
          <cell r="AJ15">
            <v>13</v>
          </cell>
          <cell r="AK15" t="str">
            <v>RENTAS POR COBRAR</v>
          </cell>
          <cell r="AL15">
            <v>0</v>
          </cell>
        </row>
        <row r="16">
          <cell r="AJ16">
            <v>14</v>
          </cell>
          <cell r="AK16" t="str">
            <v>DEUDORES</v>
          </cell>
          <cell r="AL16">
            <v>947920026</v>
          </cell>
        </row>
        <row r="17">
          <cell r="AJ17">
            <v>1409</v>
          </cell>
          <cell r="AK17" t="str">
            <v>SERVICIOS DE SALUD</v>
          </cell>
          <cell r="AL17">
            <v>880736048</v>
          </cell>
        </row>
        <row r="18">
          <cell r="AJ18">
            <v>1420</v>
          </cell>
          <cell r="AK18" t="str">
            <v>AVANCES Y ANTICIPOS ENTREGADOS</v>
          </cell>
          <cell r="AL18">
            <v>0</v>
          </cell>
        </row>
        <row r="19">
          <cell r="AJ19">
            <v>1470</v>
          </cell>
          <cell r="AK19" t="str">
            <v>OTROS DEUDORES</v>
          </cell>
          <cell r="AL19">
            <v>91738698</v>
          </cell>
        </row>
        <row r="20">
          <cell r="AJ20">
            <v>1475</v>
          </cell>
          <cell r="AK20" t="str">
            <v>DEUDAS DE DIFICIL COBRO</v>
          </cell>
          <cell r="AL20">
            <v>189374731</v>
          </cell>
        </row>
        <row r="21">
          <cell r="AJ21">
            <v>148014</v>
          </cell>
          <cell r="AK21" t="str">
            <v>Provision para deudores (Servicios de Salud) digite el valor con signo positivo</v>
          </cell>
          <cell r="AL21">
            <v>213929451</v>
          </cell>
        </row>
        <row r="22">
          <cell r="AJ22">
            <v>15</v>
          </cell>
          <cell r="AK22" t="str">
            <v>INVENTARIOS</v>
          </cell>
          <cell r="AL22">
            <v>121798638</v>
          </cell>
        </row>
        <row r="23">
          <cell r="AJ23">
            <v>16</v>
          </cell>
          <cell r="AK23" t="str">
            <v xml:space="preserve">PROPIEDAD, PLANTA Y EQUIPO  </v>
          </cell>
          <cell r="AL23">
            <v>1342589754</v>
          </cell>
        </row>
        <row r="24">
          <cell r="AJ24">
            <v>19</v>
          </cell>
          <cell r="AK24" t="str">
            <v>OTROS ACTIVOS</v>
          </cell>
          <cell r="AL24">
            <v>4058690709</v>
          </cell>
        </row>
        <row r="25">
          <cell r="AJ25">
            <v>1905</v>
          </cell>
          <cell r="AK25" t="str">
            <v>BIENES Y SERVICIOS PAGADOS POR ANTICIPADO</v>
          </cell>
          <cell r="AL25">
            <v>1392489064</v>
          </cell>
        </row>
        <row r="26">
          <cell r="AJ26">
            <v>1910</v>
          </cell>
          <cell r="AK26" t="str">
            <v>CARGOS DIFERIDOS</v>
          </cell>
          <cell r="AL26">
            <v>11540754</v>
          </cell>
        </row>
        <row r="27">
          <cell r="AJ27">
            <v>1960</v>
          </cell>
          <cell r="AK27" t="str">
            <v>BIENES DE ARTE Y CULTURA</v>
          </cell>
          <cell r="AL27">
            <v>2949555</v>
          </cell>
        </row>
        <row r="28">
          <cell r="AJ28">
            <v>1970</v>
          </cell>
          <cell r="AK28" t="str">
            <v>INTANGIBLES</v>
          </cell>
          <cell r="AL28">
            <v>61358869</v>
          </cell>
        </row>
        <row r="29">
          <cell r="AJ29">
            <v>1975</v>
          </cell>
          <cell r="AK29" t="str">
            <v>AMORTIZACION INTANGIBLES</v>
          </cell>
          <cell r="AL29">
            <v>-61358869</v>
          </cell>
        </row>
        <row r="30">
          <cell r="AJ30" t="str">
            <v>19…</v>
          </cell>
          <cell r="AK30" t="str">
            <v>RESPONSABILIDADES - SOLO POR GLOSAS</v>
          </cell>
          <cell r="AL30">
            <v>0</v>
          </cell>
        </row>
        <row r="31">
          <cell r="AJ31" t="str">
            <v>1999….</v>
          </cell>
          <cell r="AK31" t="str">
            <v>VALORIZACIONES Y ( OTROS ACTIVOS DIFERENTES A LOS ANTERIORES DEL GRUPO 19)</v>
          </cell>
          <cell r="AL31">
            <v>2651711336</v>
          </cell>
        </row>
        <row r="32">
          <cell r="AJ32">
            <v>2</v>
          </cell>
          <cell r="AK32" t="str">
            <v>TOTAL PASIVO</v>
          </cell>
          <cell r="AL32">
            <v>1267721500</v>
          </cell>
        </row>
        <row r="33">
          <cell r="AJ33">
            <v>22</v>
          </cell>
          <cell r="AK33" t="str">
            <v>OPERACIONES DE CREDITO PUBLICO</v>
          </cell>
          <cell r="AL33">
            <v>0</v>
          </cell>
        </row>
        <row r="34">
          <cell r="AJ34">
            <v>23</v>
          </cell>
          <cell r="AK34" t="str">
            <v>OBLIGACIONES FINANCIERAS</v>
          </cell>
          <cell r="AL34">
            <v>0</v>
          </cell>
        </row>
        <row r="35">
          <cell r="AJ35">
            <v>24</v>
          </cell>
          <cell r="AK35" t="str">
            <v>CUENTAS POR PAGAR</v>
          </cell>
          <cell r="AL35">
            <v>575753364</v>
          </cell>
        </row>
        <row r="36">
          <cell r="AJ36">
            <v>2401</v>
          </cell>
          <cell r="AK36" t="str">
            <v>ADQUISICION DE BIENES Y SERVICIOS  NACIONALES</v>
          </cell>
          <cell r="AL36">
            <v>326909245</v>
          </cell>
        </row>
        <row r="37">
          <cell r="AJ37">
            <v>2406</v>
          </cell>
          <cell r="AK37" t="str">
            <v>ADQUISICION DE BIENES Y SERVICIOS  DEL EXTERIOR</v>
          </cell>
          <cell r="AL37">
            <v>0</v>
          </cell>
        </row>
        <row r="38">
          <cell r="AJ38">
            <v>2425</v>
          </cell>
          <cell r="AK38" t="str">
            <v>ACREEDORES</v>
          </cell>
          <cell r="AL38">
            <v>191352989</v>
          </cell>
        </row>
        <row r="39">
          <cell r="AJ39">
            <v>242502</v>
          </cell>
          <cell r="AK39" t="str">
            <v>Suscripciones de acciones o participaciones</v>
          </cell>
          <cell r="AL39">
            <v>0</v>
          </cell>
        </row>
        <row r="40">
          <cell r="AJ40">
            <v>242503</v>
          </cell>
          <cell r="AK40" t="str">
            <v>Dividendos y participaciones</v>
          </cell>
          <cell r="AL40">
            <v>0</v>
          </cell>
        </row>
        <row r="41">
          <cell r="AJ41">
            <v>242504</v>
          </cell>
          <cell r="AK41" t="str">
            <v>Servicios Públicos</v>
          </cell>
          <cell r="AL41">
            <v>0</v>
          </cell>
        </row>
        <row r="42">
          <cell r="AJ42">
            <v>242505</v>
          </cell>
          <cell r="AK42" t="str">
            <v>Transportes y Acarreos</v>
          </cell>
          <cell r="AL42">
            <v>0</v>
          </cell>
        </row>
        <row r="43">
          <cell r="AJ43">
            <v>242506</v>
          </cell>
          <cell r="AK43" t="str">
            <v xml:space="preserve">Suscripciones  </v>
          </cell>
          <cell r="AL43">
            <v>0</v>
          </cell>
        </row>
        <row r="44">
          <cell r="AJ44">
            <v>242507</v>
          </cell>
          <cell r="AK44" t="str">
            <v>Arrendamientos</v>
          </cell>
          <cell r="AL44">
            <v>0</v>
          </cell>
        </row>
        <row r="45">
          <cell r="AJ45">
            <v>242508</v>
          </cell>
          <cell r="AK45" t="str">
            <v>Viaticos y Gastos de Viaje</v>
          </cell>
          <cell r="AL45">
            <v>0</v>
          </cell>
        </row>
        <row r="46">
          <cell r="AJ46">
            <v>242510</v>
          </cell>
          <cell r="AK46" t="str">
            <v>Seguros</v>
          </cell>
          <cell r="AL46">
            <v>3769502</v>
          </cell>
        </row>
        <row r="47">
          <cell r="AJ47">
            <v>242518</v>
          </cell>
          <cell r="AK47" t="str">
            <v>Aportes a Fondos Pensionales</v>
          </cell>
          <cell r="AL47">
            <v>3475477</v>
          </cell>
        </row>
        <row r="48">
          <cell r="AJ48">
            <v>242519</v>
          </cell>
          <cell r="AK48" t="str">
            <v>Aportes a Seguridad Social</v>
          </cell>
          <cell r="AL48">
            <v>3479809</v>
          </cell>
        </row>
        <row r="49">
          <cell r="AJ49">
            <v>242520</v>
          </cell>
          <cell r="AK49" t="str">
            <v>Aportes al ICBF, SENA, CAJAS COMPENSACION</v>
          </cell>
          <cell r="AL49">
            <v>7653384</v>
          </cell>
        </row>
        <row r="50">
          <cell r="AJ50">
            <v>242521</v>
          </cell>
          <cell r="AK50" t="str">
            <v>Sindicatos</v>
          </cell>
          <cell r="AL50">
            <v>0</v>
          </cell>
        </row>
        <row r="51">
          <cell r="AJ51">
            <v>242522</v>
          </cell>
          <cell r="AK51" t="str">
            <v>Cooperativas</v>
          </cell>
          <cell r="AL51">
            <v>1393655</v>
          </cell>
        </row>
        <row r="52">
          <cell r="AJ52">
            <v>242523</v>
          </cell>
          <cell r="AK52" t="str">
            <v>Fondos de Empleados</v>
          </cell>
          <cell r="AL52">
            <v>7091329</v>
          </cell>
        </row>
        <row r="53">
          <cell r="AJ53">
            <v>242524</v>
          </cell>
          <cell r="AK53" t="str">
            <v>Embargos Judiciales</v>
          </cell>
          <cell r="AL53">
            <v>132100</v>
          </cell>
        </row>
        <row r="54">
          <cell r="AJ54">
            <v>242526</v>
          </cell>
          <cell r="AK54" t="str">
            <v>Fondos mutuos</v>
          </cell>
          <cell r="AL54">
            <v>723587</v>
          </cell>
        </row>
        <row r="55">
          <cell r="AJ55">
            <v>242529</v>
          </cell>
          <cell r="AK55" t="str">
            <v>Cheques no Cobrado o Pendientes Reclamar</v>
          </cell>
          <cell r="AL55">
            <v>0</v>
          </cell>
        </row>
        <row r="56">
          <cell r="AJ56">
            <v>242532</v>
          </cell>
          <cell r="AK56" t="str">
            <v>Aportes Riesgos Profesionales</v>
          </cell>
          <cell r="AL56">
            <v>0</v>
          </cell>
        </row>
        <row r="57">
          <cell r="AJ57">
            <v>242533</v>
          </cell>
          <cell r="AK57" t="str">
            <v>Fondo de solidaridad y garantia en Salud</v>
          </cell>
          <cell r="AL57">
            <v>355700</v>
          </cell>
        </row>
        <row r="58">
          <cell r="AJ58">
            <v>242551</v>
          </cell>
          <cell r="AK58" t="str">
            <v xml:space="preserve">Comisiones  </v>
          </cell>
          <cell r="AL58">
            <v>0</v>
          </cell>
        </row>
        <row r="59">
          <cell r="AJ59">
            <v>242552</v>
          </cell>
          <cell r="AK59" t="str">
            <v>Honorarios</v>
          </cell>
          <cell r="AL59">
            <v>129684454</v>
          </cell>
        </row>
        <row r="60">
          <cell r="AJ60">
            <v>242553</v>
          </cell>
          <cell r="AK60" t="str">
            <v>Servicios</v>
          </cell>
          <cell r="AL60">
            <v>11137332</v>
          </cell>
        </row>
        <row r="61">
          <cell r="AJ61">
            <v>242590</v>
          </cell>
          <cell r="AK61" t="str">
            <v>Otros Acreedores</v>
          </cell>
          <cell r="AL61">
            <v>22456660</v>
          </cell>
        </row>
        <row r="62">
          <cell r="AJ62">
            <v>2430</v>
          </cell>
          <cell r="AK62" t="str">
            <v>SUBSIDIOS ASIGNADOS</v>
          </cell>
          <cell r="AL62">
            <v>0</v>
          </cell>
        </row>
        <row r="63">
          <cell r="AJ63">
            <v>2436</v>
          </cell>
          <cell r="AK63" t="str">
            <v>RETENCION EN LA FUENTE E IMPUESTO TIMBRE</v>
          </cell>
          <cell r="AL63">
            <v>3962058</v>
          </cell>
        </row>
        <row r="64">
          <cell r="AJ64">
            <v>2440</v>
          </cell>
          <cell r="AK64" t="str">
            <v>IMPUESTOS, CONTRIBUCIONES Y TASAS POR PAGAR</v>
          </cell>
          <cell r="AL64">
            <v>53529072</v>
          </cell>
        </row>
        <row r="65">
          <cell r="AJ65">
            <v>2445</v>
          </cell>
          <cell r="AK65" t="str">
            <v>IMPUESTO AL VALOR AGREGADO - IVA</v>
          </cell>
          <cell r="AL65">
            <v>0</v>
          </cell>
        </row>
        <row r="66">
          <cell r="AJ66">
            <v>2450</v>
          </cell>
          <cell r="AK66" t="str">
            <v>AVANCES Y ANTICIPOS RECIBIDOS</v>
          </cell>
          <cell r="AL66">
            <v>0</v>
          </cell>
        </row>
        <row r="67">
          <cell r="AJ67">
            <v>245001</v>
          </cell>
          <cell r="AK67" t="str">
            <v>Anticipos Sobre Ventas</v>
          </cell>
          <cell r="AL67">
            <v>0</v>
          </cell>
        </row>
        <row r="68">
          <cell r="AJ68">
            <v>245002</v>
          </cell>
          <cell r="AK68" t="str">
            <v>Anticipos sobre Proyectos Especificos</v>
          </cell>
          <cell r="AL68">
            <v>0</v>
          </cell>
        </row>
        <row r="69">
          <cell r="AJ69">
            <v>245003</v>
          </cell>
          <cell r="AK69" t="str">
            <v>Anticipos Sobre Convenios y Acuerdos</v>
          </cell>
          <cell r="AL69">
            <v>0</v>
          </cell>
        </row>
        <row r="70">
          <cell r="AJ70">
            <v>245090</v>
          </cell>
          <cell r="AK70" t="str">
            <v>Otros Avances y Anticipos</v>
          </cell>
          <cell r="AL70">
            <v>0</v>
          </cell>
        </row>
        <row r="71">
          <cell r="AJ71">
            <v>2455</v>
          </cell>
          <cell r="AK71" t="str">
            <v>DEPOSITOS RECIBIDOS EN GARANTIA</v>
          </cell>
          <cell r="AL71">
            <v>0</v>
          </cell>
        </row>
        <row r="72">
          <cell r="AJ72">
            <v>2460</v>
          </cell>
          <cell r="AK72" t="str">
            <v>CREDITOS JUDICIALES</v>
          </cell>
          <cell r="AL72">
            <v>0</v>
          </cell>
        </row>
        <row r="73">
          <cell r="AJ73">
            <v>2490</v>
          </cell>
          <cell r="AK73" t="str">
            <v>OTRAS CUENTAS POR PAGAR</v>
          </cell>
          <cell r="AL73">
            <v>0</v>
          </cell>
        </row>
        <row r="74">
          <cell r="AJ74">
            <v>249004</v>
          </cell>
          <cell r="AK74" t="str">
            <v>Cuotas Partes Pensionales</v>
          </cell>
          <cell r="AL74">
            <v>0</v>
          </cell>
        </row>
        <row r="75">
          <cell r="AJ75">
            <v>25</v>
          </cell>
          <cell r="AK75" t="str">
            <v>OBLIGACIONES LABORALES Y DE SEGURIDAD SOCIAL</v>
          </cell>
          <cell r="AL75">
            <v>296094278</v>
          </cell>
        </row>
        <row r="76">
          <cell r="AJ76">
            <v>250501</v>
          </cell>
          <cell r="AK76" t="str">
            <v>NOMINAS POR PAGAR</v>
          </cell>
          <cell r="AL76">
            <v>3314351</v>
          </cell>
        </row>
        <row r="77">
          <cell r="AJ77">
            <v>0</v>
          </cell>
          <cell r="AK77" t="str">
            <v>PRESTACIONES SOCIALES</v>
          </cell>
          <cell r="AL77">
            <v>223877937</v>
          </cell>
        </row>
        <row r="78">
          <cell r="AJ78">
            <v>250502</v>
          </cell>
          <cell r="AK78" t="str">
            <v>Cesantías por Pagar</v>
          </cell>
          <cell r="AL78">
            <v>200803957</v>
          </cell>
        </row>
        <row r="79">
          <cell r="AJ79">
            <v>250503</v>
          </cell>
          <cell r="AK79" t="str">
            <v>Intereses Sobre las Cesantias</v>
          </cell>
          <cell r="AL79">
            <v>0</v>
          </cell>
        </row>
        <row r="80">
          <cell r="AJ80">
            <v>250504</v>
          </cell>
          <cell r="AK80" t="str">
            <v>Vacaciones</v>
          </cell>
          <cell r="AL80">
            <v>11536990</v>
          </cell>
        </row>
        <row r="81">
          <cell r="AJ81">
            <v>250505</v>
          </cell>
          <cell r="AK81" t="str">
            <v>Prima de Vacaciones</v>
          </cell>
          <cell r="AL81">
            <v>11536990</v>
          </cell>
        </row>
        <row r="82">
          <cell r="AJ82">
            <v>250506</v>
          </cell>
          <cell r="AK82" t="str">
            <v>Prima de Servicios</v>
          </cell>
          <cell r="AL82">
            <v>0</v>
          </cell>
        </row>
        <row r="83">
          <cell r="AJ83">
            <v>250507</v>
          </cell>
          <cell r="AK83" t="str">
            <v>Prima de Navidad</v>
          </cell>
          <cell r="AL83">
            <v>0</v>
          </cell>
        </row>
        <row r="84">
          <cell r="AJ84" t="str">
            <v>2505…..</v>
          </cell>
          <cell r="AK84" t="str">
            <v>Otros Salarios y Prestaciones Sociales</v>
          </cell>
          <cell r="AL84">
            <v>0</v>
          </cell>
        </row>
        <row r="85">
          <cell r="AJ85">
            <v>2510</v>
          </cell>
          <cell r="AK85" t="str">
            <v>PENSIONES  Y PRESTACIONES ECONOMICAS POR PAGAR</v>
          </cell>
          <cell r="AL85">
            <v>68901990</v>
          </cell>
        </row>
        <row r="86">
          <cell r="AJ86">
            <v>27</v>
          </cell>
          <cell r="AK86" t="str">
            <v>PASIVOS ESTIMADOS</v>
          </cell>
          <cell r="AL86">
            <v>376852767</v>
          </cell>
        </row>
        <row r="87">
          <cell r="AJ87">
            <v>2710</v>
          </cell>
          <cell r="AK87" t="str">
            <v>PROVISION PARA CONTINGENCIAS</v>
          </cell>
          <cell r="AL87">
            <v>0</v>
          </cell>
        </row>
        <row r="88">
          <cell r="AJ88">
            <v>2715</v>
          </cell>
          <cell r="AK88" t="str">
            <v>PROVISION PARA PRESTACIONES SOCIALES</v>
          </cell>
          <cell r="AL88">
            <v>198653825</v>
          </cell>
        </row>
        <row r="89">
          <cell r="AJ89">
            <v>271501</v>
          </cell>
          <cell r="AK89" t="str">
            <v xml:space="preserve">Cesantías  </v>
          </cell>
          <cell r="AL89">
            <v>72060309</v>
          </cell>
        </row>
        <row r="90">
          <cell r="AJ90">
            <v>271502</v>
          </cell>
          <cell r="AK90" t="str">
            <v>Intereses Sobre las Cesantias</v>
          </cell>
          <cell r="AL90">
            <v>8772103</v>
          </cell>
        </row>
        <row r="91">
          <cell r="AJ91">
            <v>271503</v>
          </cell>
          <cell r="AK91" t="str">
            <v>Vacaciones</v>
          </cell>
          <cell r="AL91">
            <v>13417378</v>
          </cell>
        </row>
        <row r="92">
          <cell r="AJ92">
            <v>271504</v>
          </cell>
          <cell r="AK92" t="str">
            <v>Prima de Servicios</v>
          </cell>
          <cell r="AL92">
            <v>20052000</v>
          </cell>
        </row>
        <row r="93">
          <cell r="AJ93">
            <v>271505</v>
          </cell>
          <cell r="AK93" t="str">
            <v>Primas Extralegales</v>
          </cell>
          <cell r="AL93">
            <v>0</v>
          </cell>
        </row>
        <row r="94">
          <cell r="AJ94">
            <v>271506</v>
          </cell>
          <cell r="AK94" t="str">
            <v>Prima de Vacaciones</v>
          </cell>
          <cell r="AL94">
            <v>17027609</v>
          </cell>
        </row>
        <row r="95">
          <cell r="AJ95">
            <v>271509</v>
          </cell>
          <cell r="AK95" t="str">
            <v>Prima de Navidad</v>
          </cell>
          <cell r="AL95">
            <v>57712139</v>
          </cell>
        </row>
        <row r="96">
          <cell r="AJ96" t="str">
            <v>2715….</v>
          </cell>
          <cell r="AK96" t="str">
            <v>Otras Provisiones para Prestaciones Sociales</v>
          </cell>
          <cell r="AL96">
            <v>9612287</v>
          </cell>
        </row>
        <row r="97">
          <cell r="AJ97">
            <v>2720</v>
          </cell>
          <cell r="AK97" t="str">
            <v>PROVISION PARA PENSIONES</v>
          </cell>
          <cell r="AL97">
            <v>178198942</v>
          </cell>
        </row>
        <row r="98">
          <cell r="AJ98">
            <v>2721</v>
          </cell>
          <cell r="AK98" t="str">
            <v>PROVISION PARA BONOS PENSIONALES</v>
          </cell>
          <cell r="AL98">
            <v>0</v>
          </cell>
        </row>
        <row r="99">
          <cell r="AJ99">
            <v>2722</v>
          </cell>
          <cell r="AK99" t="str">
            <v>PASIVO PENSIONAL CONMUTADO</v>
          </cell>
          <cell r="AL99">
            <v>0</v>
          </cell>
        </row>
        <row r="100">
          <cell r="AJ100">
            <v>2725</v>
          </cell>
          <cell r="AK100" t="str">
            <v>PROVISION PARA SEGUROS Y REASEGUROS</v>
          </cell>
          <cell r="AL100">
            <v>0</v>
          </cell>
        </row>
        <row r="101">
          <cell r="AJ101">
            <v>2730</v>
          </cell>
          <cell r="AK101" t="str">
            <v>PROVISION FONDOS DE GARANTIAS</v>
          </cell>
          <cell r="AL101">
            <v>0</v>
          </cell>
        </row>
        <row r="102">
          <cell r="AJ102">
            <v>2790</v>
          </cell>
          <cell r="AK102" t="str">
            <v>PROVISIONES DIVERSAS</v>
          </cell>
          <cell r="AL102">
            <v>0</v>
          </cell>
        </row>
        <row r="103">
          <cell r="AJ103">
            <v>29</v>
          </cell>
          <cell r="AK103" t="str">
            <v>OTROS PASIVOS</v>
          </cell>
          <cell r="AL103">
            <v>19021091</v>
          </cell>
        </row>
        <row r="104">
          <cell r="AJ104">
            <v>2905</v>
          </cell>
          <cell r="AK104" t="str">
            <v>RECAUDOS A FAVOR DE TERCEROS</v>
          </cell>
          <cell r="AL104">
            <v>0</v>
          </cell>
        </row>
        <row r="105">
          <cell r="AJ105">
            <v>290590</v>
          </cell>
          <cell r="AK105" t="str">
            <v>OTROS RECAUDOS A FAVOR DE TERCEROS (Consignaciones sin identificar)</v>
          </cell>
          <cell r="AL105">
            <v>0</v>
          </cell>
        </row>
        <row r="106">
          <cell r="AJ106">
            <v>2910</v>
          </cell>
          <cell r="AK106" t="str">
            <v>INGRESOS RECIBIDOS POR ANTICIPADO</v>
          </cell>
          <cell r="AL106">
            <v>19021091</v>
          </cell>
        </row>
        <row r="107">
          <cell r="AJ107">
            <v>3</v>
          </cell>
          <cell r="AK107" t="str">
            <v>TOTAL PATRIMONIO</v>
          </cell>
          <cell r="AL107">
            <v>5283754489</v>
          </cell>
        </row>
        <row r="108">
          <cell r="AJ108">
            <v>32</v>
          </cell>
          <cell r="AK108" t="str">
            <v xml:space="preserve">   PATRIMONIO INSTITUCIONAL</v>
          </cell>
          <cell r="AL108">
            <v>5283754489</v>
          </cell>
        </row>
        <row r="109">
          <cell r="AJ109">
            <v>0</v>
          </cell>
          <cell r="AK109" t="str">
            <v>TOTAL PASIVO Y PATRIMONIO</v>
          </cell>
          <cell r="AL109">
            <v>6551475989</v>
          </cell>
        </row>
        <row r="110">
          <cell r="AJ110">
            <v>0</v>
          </cell>
          <cell r="AK110">
            <v>0</v>
          </cell>
          <cell r="AL110">
            <v>0</v>
          </cell>
        </row>
        <row r="111">
          <cell r="AJ111">
            <v>0</v>
          </cell>
          <cell r="AK111">
            <v>0</v>
          </cell>
          <cell r="AL111">
            <v>0</v>
          </cell>
        </row>
        <row r="112">
          <cell r="AJ112">
            <v>0</v>
          </cell>
          <cell r="AK112">
            <v>0</v>
          </cell>
          <cell r="AL112">
            <v>0</v>
          </cell>
        </row>
        <row r="113">
          <cell r="AJ113">
            <v>0</v>
          </cell>
          <cell r="AK113">
            <v>0</v>
          </cell>
          <cell r="AL113">
            <v>0</v>
          </cell>
        </row>
        <row r="114">
          <cell r="AJ114">
            <v>0</v>
          </cell>
          <cell r="AK114">
            <v>0</v>
          </cell>
          <cell r="AL114">
            <v>0</v>
          </cell>
        </row>
        <row r="115">
          <cell r="AJ115">
            <v>0</v>
          </cell>
          <cell r="AK115">
            <v>0</v>
          </cell>
          <cell r="AL115">
            <v>0</v>
          </cell>
        </row>
        <row r="116">
          <cell r="AJ116">
            <v>0</v>
          </cell>
          <cell r="AK116">
            <v>0</v>
          </cell>
          <cell r="AL116">
            <v>0</v>
          </cell>
        </row>
        <row r="117">
          <cell r="AJ117">
            <v>0</v>
          </cell>
          <cell r="AK117">
            <v>0</v>
          </cell>
          <cell r="AL117">
            <v>0</v>
          </cell>
        </row>
        <row r="118">
          <cell r="AJ118">
            <v>0</v>
          </cell>
          <cell r="AK118">
            <v>0</v>
          </cell>
          <cell r="AL118">
            <v>0</v>
          </cell>
        </row>
        <row r="119">
          <cell r="AJ119">
            <v>0</v>
          </cell>
          <cell r="AK119">
            <v>0</v>
          </cell>
          <cell r="AL119">
            <v>0</v>
          </cell>
        </row>
        <row r="120">
          <cell r="AJ120">
            <v>0</v>
          </cell>
          <cell r="AK120">
            <v>0</v>
          </cell>
          <cell r="AL120">
            <v>0</v>
          </cell>
        </row>
        <row r="121">
          <cell r="AJ121">
            <v>0</v>
          </cell>
          <cell r="AK121">
            <v>0</v>
          </cell>
          <cell r="AL121">
            <v>0</v>
          </cell>
        </row>
        <row r="122">
          <cell r="AJ122">
            <v>0</v>
          </cell>
          <cell r="AK122">
            <v>0</v>
          </cell>
          <cell r="AL122">
            <v>0</v>
          </cell>
        </row>
        <row r="123">
          <cell r="AJ123">
            <v>0</v>
          </cell>
          <cell r="AK123">
            <v>0</v>
          </cell>
          <cell r="AL123">
            <v>0</v>
          </cell>
        </row>
        <row r="124">
          <cell r="AJ124">
            <v>0</v>
          </cell>
          <cell r="AK124">
            <v>0</v>
          </cell>
          <cell r="AL124">
            <v>0</v>
          </cell>
        </row>
        <row r="125">
          <cell r="AJ125">
            <v>0</v>
          </cell>
          <cell r="AK125">
            <v>0</v>
          </cell>
          <cell r="AL125">
            <v>0</v>
          </cell>
        </row>
        <row r="126">
          <cell r="AJ126">
            <v>0</v>
          </cell>
          <cell r="AK126">
            <v>0</v>
          </cell>
          <cell r="AL126">
            <v>0</v>
          </cell>
        </row>
        <row r="127">
          <cell r="AJ127">
            <v>0</v>
          </cell>
          <cell r="AK127">
            <v>0</v>
          </cell>
          <cell r="AL127">
            <v>0</v>
          </cell>
        </row>
        <row r="128">
          <cell r="AJ128">
            <v>0</v>
          </cell>
          <cell r="AK128">
            <v>0</v>
          </cell>
          <cell r="AL128">
            <v>0</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O264"/>
  <sheetViews>
    <sheetView showGridLines="0" tabSelected="1" zoomScale="80" zoomScaleNormal="80" workbookViewId="0">
      <selection activeCell="H79" sqref="H79"/>
    </sheetView>
  </sheetViews>
  <sheetFormatPr baseColWidth="10" defaultColWidth="0" defaultRowHeight="24.95" customHeight="1"/>
  <cols>
    <col min="1" max="1" width="11.7109375" style="590" customWidth="1"/>
    <col min="2" max="2" width="50.7109375" style="591" customWidth="1"/>
    <col min="3" max="3" width="14.42578125" style="4" customWidth="1"/>
    <col min="4" max="4" width="16.140625" style="4" customWidth="1"/>
    <col min="5" max="7" width="14.42578125" style="4" customWidth="1"/>
    <col min="8" max="8" width="16.28515625" style="4" bestFit="1" customWidth="1"/>
    <col min="9" max="9" width="14.42578125" style="4" customWidth="1"/>
    <col min="10" max="10" width="16" style="4" customWidth="1"/>
    <col min="11" max="11" width="15.5703125" style="4" bestFit="1" customWidth="1"/>
    <col min="12" max="12" width="14.42578125" style="4" customWidth="1"/>
    <col min="13" max="13" width="16.7109375" style="4" customWidth="1"/>
    <col min="14" max="14" width="16.7109375" style="5" customWidth="1"/>
    <col min="15" max="15" width="2.85546875" style="4" customWidth="1"/>
    <col min="16" max="17" width="23.7109375" style="5" customWidth="1"/>
    <col min="18" max="18" width="5.42578125" style="4" customWidth="1"/>
    <col min="19" max="19" width="16.140625" style="6" customWidth="1"/>
    <col min="20" max="20" width="60.140625" style="7" customWidth="1"/>
    <col min="21" max="22" width="14.7109375" style="4" customWidth="1"/>
    <col min="23" max="23" width="16.42578125" style="4" bestFit="1" customWidth="1"/>
    <col min="24" max="24" width="17.7109375" style="4" bestFit="1" customWidth="1"/>
    <col min="25" max="25" width="14.7109375" style="4" customWidth="1"/>
    <col min="26" max="26" width="17.28515625" style="4" customWidth="1"/>
    <col min="27" max="27" width="20.28515625" style="4" customWidth="1"/>
    <col min="28" max="28" width="14.7109375" style="4" customWidth="1"/>
    <col min="29" max="29" width="16.7109375" style="4" customWidth="1"/>
    <col min="30" max="30" width="19.85546875" style="4" customWidth="1"/>
    <col min="31" max="31" width="14.7109375" style="4" customWidth="1"/>
    <col min="32" max="32" width="15.28515625" style="4" customWidth="1"/>
    <col min="33" max="33" width="19.5703125" style="4" customWidth="1"/>
    <col min="34" max="36" width="16.7109375" style="4" customWidth="1"/>
    <col min="37" max="37" width="8.85546875" style="9" customWidth="1"/>
    <col min="38" max="39" width="23.7109375" style="4" customWidth="1"/>
    <col min="40" max="40" width="4.85546875" style="4" customWidth="1"/>
    <col min="41" max="41" width="12.28515625" style="4" customWidth="1"/>
    <col min="42" max="42" width="50.140625" style="4" customWidth="1"/>
    <col min="43" max="45" width="16.85546875" style="4" customWidth="1"/>
    <col min="46" max="46" width="12.7109375" style="4" customWidth="1"/>
    <col min="47" max="47" width="27.42578125" style="4" customWidth="1"/>
    <col min="48" max="48" width="25" style="4" customWidth="1"/>
    <col min="49" max="52" width="16.85546875" style="4" customWidth="1"/>
    <col min="53" max="53" width="11" style="4" customWidth="1"/>
    <col min="54" max="54" width="65.140625" style="4" customWidth="1"/>
    <col min="55" max="57" width="18.85546875" style="4" customWidth="1"/>
    <col min="58" max="58" width="36.140625" style="4" customWidth="1"/>
    <col min="59" max="59" width="79.42578125" style="4" customWidth="1"/>
    <col min="60" max="63" width="17.5703125" style="4" customWidth="1"/>
    <col min="64" max="64" width="30.28515625" style="4" customWidth="1"/>
    <col min="65" max="65" width="76" style="4" customWidth="1"/>
    <col min="66" max="66" width="18.42578125" style="4" customWidth="1"/>
    <col min="67" max="67" width="17" style="4" customWidth="1"/>
    <col min="68" max="68" width="16.140625" style="4" customWidth="1"/>
    <col min="69" max="69" width="22.85546875" style="10" customWidth="1"/>
    <col min="70" max="70" width="50.42578125" style="4" customWidth="1"/>
    <col min="71" max="71" width="2.28515625" style="4" customWidth="1"/>
    <col min="72" max="16384" width="11" style="4" hidden="1"/>
  </cols>
  <sheetData>
    <row r="1" spans="1:70" ht="24.95" customHeight="1" thickBot="1">
      <c r="A1" s="1" t="str">
        <f>IF($F$8-$X$8=0," ","OJO: PRESUPUESTO DESEQUILIBRADO")</f>
        <v xml:space="preserve"> </v>
      </c>
      <c r="B1" s="1"/>
      <c r="C1" s="2"/>
      <c r="D1" s="2"/>
      <c r="E1" s="2"/>
      <c r="F1" s="2"/>
      <c r="G1" s="2"/>
      <c r="H1" s="2"/>
      <c r="I1" s="2"/>
      <c r="J1" s="2"/>
      <c r="K1" s="3" t="str">
        <f>+IF(L8&gt;I8,"OJO - SUS RECAUDOS SON SUPERIORES A SUS RECONOCIMIENTOS, VERIFIQUE","")</f>
        <v/>
      </c>
      <c r="L1" s="3"/>
      <c r="M1" s="3"/>
      <c r="N1" s="3"/>
      <c r="U1" s="8" t="str">
        <f>+IF(AA8&gt;X8,"OJO - HA COMPROMETIDO MUCHO MAS DE LO QUE TIENE PRESUPUESTADO","")</f>
        <v/>
      </c>
      <c r="X1" s="8"/>
      <c r="Y1" s="8" t="str">
        <f>+IF(AD8&gt;AA8,"OJO - SUS OBLIGACIONES SUPERAN SUS COMPROMISOS, VERIFIQUE","")</f>
        <v/>
      </c>
      <c r="AC1" s="8" t="str">
        <f>+IF(AG8&gt;AD8,"OJO - SUS PAGOS NO PUEDEN SUPERAR SUS OBLIGACIONES, VERIFIQUE","")</f>
        <v/>
      </c>
    </row>
    <row r="2" spans="1:70" ht="53.25" customHeight="1" thickBot="1">
      <c r="A2" s="11"/>
      <c r="B2" s="12" t="str">
        <f>+[1]ENERO!B2</f>
        <v>SECRETARIA SECCIONAL DE SALUD Y PROTECCION SOCIAL DE ANTIOQUIA DE ANTIOQUIA</v>
      </c>
      <c r="C2" s="13"/>
      <c r="D2" s="14" t="str">
        <f>+IF(F2="","","MUNICIPIO:")</f>
        <v>MUNICIPIO:</v>
      </c>
      <c r="E2" s="14"/>
      <c r="F2" s="15" t="str">
        <f>IF([1]INSTRUCCIONES!B3=0,"",[1]INSTRUCCIONES!B3)</f>
        <v>YOLOMBÒ</v>
      </c>
      <c r="G2" s="16"/>
      <c r="H2" s="16"/>
      <c r="I2" s="16"/>
      <c r="J2" s="16"/>
      <c r="K2" s="17"/>
      <c r="L2" s="18" t="s">
        <v>0</v>
      </c>
      <c r="M2" s="19"/>
      <c r="N2" s="20" t="s">
        <v>1</v>
      </c>
      <c r="P2" s="21" t="s">
        <v>2</v>
      </c>
      <c r="Q2" s="22"/>
      <c r="R2" s="23"/>
      <c r="S2" s="24"/>
      <c r="T2" s="12" t="str">
        <f>+[1]ENERO!T2</f>
        <v>SECRETARIA SECCIONAL DE SALUD Y PROTECCION SOCIAL DE ANTIOQUIA DE ANTIOQUIA</v>
      </c>
      <c r="U2" s="13"/>
      <c r="V2" s="25" t="str">
        <f>+IF(Y2="","","M U N I C I P I O:")</f>
        <v>M U N I C I P I O:</v>
      </c>
      <c r="W2" s="25"/>
      <c r="X2" s="25"/>
      <c r="Y2" s="26" t="str">
        <f>IF([1]INSTRUCCIONES!B3=0,"",[1]INSTRUCCIONES!B3)</f>
        <v>YOLOMBÒ</v>
      </c>
      <c r="Z2" s="26"/>
      <c r="AA2" s="26"/>
      <c r="AB2" s="26"/>
      <c r="AC2" s="26"/>
      <c r="AD2" s="26"/>
      <c r="AE2" s="26"/>
      <c r="AF2" s="26"/>
      <c r="AG2" s="27"/>
      <c r="AH2" s="19" t="s">
        <v>0</v>
      </c>
      <c r="AI2" s="28"/>
      <c r="AJ2" s="20" t="s">
        <v>1</v>
      </c>
      <c r="AL2" s="21" t="s">
        <v>2</v>
      </c>
      <c r="AM2" s="22"/>
      <c r="AO2" s="29">
        <v>12</v>
      </c>
      <c r="AP2" s="30" t="s">
        <v>3</v>
      </c>
      <c r="AQ2" s="31"/>
      <c r="AR2" s="32"/>
      <c r="AS2" s="32"/>
      <c r="AT2" s="32"/>
      <c r="AU2" s="32"/>
      <c r="AV2" s="32"/>
      <c r="AW2" s="32"/>
      <c r="AX2" s="32"/>
      <c r="AY2" s="32"/>
      <c r="AZ2" s="33"/>
      <c r="BB2" s="21" t="s">
        <v>4</v>
      </c>
      <c r="BC2" s="34"/>
      <c r="BD2" s="35" t="s">
        <v>0</v>
      </c>
      <c r="BE2" s="20" t="str">
        <f>+L3</f>
        <v>DICIEMBRE</v>
      </c>
      <c r="BF2" s="8"/>
      <c r="BG2" s="21" t="s">
        <v>5</v>
      </c>
      <c r="BH2" s="34"/>
      <c r="BI2" s="34"/>
      <c r="BJ2" s="35" t="s">
        <v>0</v>
      </c>
      <c r="BK2" s="20" t="str">
        <f>+BE2</f>
        <v>DICIEMBRE</v>
      </c>
      <c r="BM2" s="21" t="s">
        <v>5</v>
      </c>
      <c r="BN2" s="34"/>
      <c r="BO2" s="34"/>
      <c r="BP2" s="35" t="s">
        <v>0</v>
      </c>
      <c r="BQ2" s="36" t="str">
        <f>+BK2</f>
        <v>DICIEMBRE</v>
      </c>
    </row>
    <row r="3" spans="1:70" ht="24.95" customHeight="1" thickBot="1">
      <c r="A3" s="37"/>
      <c r="B3" s="38" t="s">
        <v>6</v>
      </c>
      <c r="C3" s="39"/>
      <c r="D3" s="40" t="str">
        <f>+IF(F3="","","INSTITUCION:")</f>
        <v>INSTITUCION:</v>
      </c>
      <c r="E3" s="40"/>
      <c r="F3" s="41" t="str">
        <f>IF([1]INSTRUCCIONES!B5=0,"",[1]INSTRUCCIONES!B5)</f>
        <v>ESE HOSPITAL SAN RAFAEL</v>
      </c>
      <c r="G3" s="41"/>
      <c r="H3" s="41"/>
      <c r="I3" s="41"/>
      <c r="J3" s="41"/>
      <c r="K3" s="42"/>
      <c r="L3" s="43" t="s">
        <v>7</v>
      </c>
      <c r="M3" s="44"/>
      <c r="N3" s="45">
        <f>+[1]INSTRUCCIONES!F3</f>
        <v>2020</v>
      </c>
      <c r="P3" s="46" t="s">
        <v>8</v>
      </c>
      <c r="Q3" s="47" t="s">
        <v>9</v>
      </c>
      <c r="R3" s="23"/>
      <c r="S3" s="48"/>
      <c r="T3" s="38" t="s">
        <v>10</v>
      </c>
      <c r="U3" s="49"/>
      <c r="V3" s="50" t="str">
        <f>+IF(Y3="","","E.S.E. H O S P I T A L:")</f>
        <v>E.S.E. H O S P I T A L:</v>
      </c>
      <c r="W3" s="50"/>
      <c r="X3" s="50"/>
      <c r="Y3" s="51" t="str">
        <f>IF([1]INSTRUCCIONES!B5=0,"",[1]INSTRUCCIONES!B5)</f>
        <v>ESE HOSPITAL SAN RAFAEL</v>
      </c>
      <c r="Z3" s="51"/>
      <c r="AA3" s="51"/>
      <c r="AB3" s="51"/>
      <c r="AC3" s="51"/>
      <c r="AD3" s="51"/>
      <c r="AE3" s="51"/>
      <c r="AF3" s="51"/>
      <c r="AG3" s="52"/>
      <c r="AH3" s="53" t="str">
        <f>+L3</f>
        <v>DICIEMBRE</v>
      </c>
      <c r="AI3" s="54"/>
      <c r="AJ3" s="55">
        <f>+N3</f>
        <v>2020</v>
      </c>
      <c r="AL3" s="56" t="s">
        <v>11</v>
      </c>
      <c r="AM3" s="57" t="s">
        <v>12</v>
      </c>
      <c r="AO3" s="58"/>
      <c r="AP3" s="59" t="s">
        <v>13</v>
      </c>
      <c r="AQ3" s="60"/>
      <c r="AR3" s="60"/>
      <c r="AS3" s="60"/>
      <c r="AT3" s="60"/>
      <c r="AU3" s="60"/>
      <c r="AV3" s="60"/>
      <c r="AW3" s="60"/>
      <c r="AX3" s="60"/>
      <c r="AY3" s="60"/>
      <c r="AZ3" s="61"/>
      <c r="BB3" s="62" t="str">
        <f>+CONCATENATE([1]INSTRUCCIONES!B5, " - ", [1]INSTRUCCIONES!B3)</f>
        <v>ESE HOSPITAL SAN RAFAEL - YOLOMBÒ</v>
      </c>
      <c r="BC3" s="63"/>
      <c r="BD3" s="64" t="s">
        <v>1</v>
      </c>
      <c r="BE3" s="65">
        <f>+N3</f>
        <v>2020</v>
      </c>
      <c r="BF3" s="66" t="s">
        <v>14</v>
      </c>
      <c r="BG3" s="62" t="str">
        <f>+CONCATENATE([1]INSTRUCCIONES!B5, " - ", [1]INSTRUCCIONES!B3)</f>
        <v>ESE HOSPITAL SAN RAFAEL - YOLOMBÒ</v>
      </c>
      <c r="BH3" s="63"/>
      <c r="BI3" s="63"/>
      <c r="BJ3" s="64" t="s">
        <v>1</v>
      </c>
      <c r="BK3" s="65">
        <f>+BE3</f>
        <v>2020</v>
      </c>
      <c r="BM3" s="62" t="str">
        <f>+CONCATENATE([1]INSTRUCCIONES!B5, " - ", [1]INSTRUCCIONES!B3)</f>
        <v>ESE HOSPITAL SAN RAFAEL - YOLOMBÒ</v>
      </c>
      <c r="BN3" s="63"/>
      <c r="BO3" s="63"/>
      <c r="BP3" s="64" t="s">
        <v>1</v>
      </c>
      <c r="BQ3" s="67">
        <f>+BK3</f>
        <v>2020</v>
      </c>
    </row>
    <row r="4" spans="1:70" ht="24.95" customHeight="1" thickBot="1">
      <c r="A4" s="37"/>
      <c r="B4" s="68"/>
      <c r="C4" s="69"/>
      <c r="D4" s="70"/>
      <c r="E4" s="70"/>
      <c r="F4" s="71"/>
      <c r="G4" s="71"/>
      <c r="H4" s="71"/>
      <c r="I4" s="71"/>
      <c r="J4" s="71"/>
      <c r="K4" s="72"/>
      <c r="L4" s="73"/>
      <c r="M4" s="74"/>
      <c r="N4" s="75"/>
      <c r="P4" s="76"/>
      <c r="Q4" s="77"/>
      <c r="R4" s="23"/>
      <c r="S4" s="48"/>
      <c r="T4" s="38"/>
      <c r="U4" s="69"/>
      <c r="V4" s="78"/>
      <c r="W4" s="78"/>
      <c r="X4" s="78"/>
      <c r="Y4" s="79"/>
      <c r="Z4" s="79"/>
      <c r="AA4" s="79"/>
      <c r="AB4" s="79"/>
      <c r="AC4" s="79"/>
      <c r="AD4" s="79"/>
      <c r="AE4" s="79"/>
      <c r="AF4" s="79"/>
      <c r="AG4" s="80"/>
      <c r="AH4" s="81"/>
      <c r="AI4" s="82"/>
      <c r="AJ4" s="83"/>
      <c r="AL4" s="76"/>
      <c r="AM4" s="77"/>
      <c r="AO4" s="58"/>
      <c r="AP4" s="84"/>
      <c r="AQ4" s="85" t="s">
        <v>15</v>
      </c>
      <c r="AR4" s="85" t="s">
        <v>16</v>
      </c>
      <c r="AS4" s="85" t="s">
        <v>17</v>
      </c>
      <c r="AT4" s="85" t="s">
        <v>18</v>
      </c>
      <c r="AU4" s="85" t="s">
        <v>18</v>
      </c>
      <c r="AV4" s="86" t="s">
        <v>18</v>
      </c>
      <c r="AW4" s="87" t="str">
        <f>+CONCATENATE("PROYECCION A DICIEMBRE 31 DEL ",N3)</f>
        <v>PROYECCION A DICIEMBRE 31 DEL 2020</v>
      </c>
      <c r="AX4" s="88"/>
      <c r="AY4" s="88"/>
      <c r="AZ4" s="89"/>
      <c r="BB4" s="90"/>
      <c r="BC4" s="91"/>
      <c r="BD4" s="91"/>
      <c r="BE4" s="92"/>
      <c r="BF4" s="93"/>
      <c r="BG4" s="90"/>
      <c r="BH4" s="91"/>
      <c r="BI4" s="91"/>
      <c r="BJ4" s="94"/>
      <c r="BK4" s="95"/>
      <c r="BL4" s="96"/>
      <c r="BM4" s="90"/>
      <c r="BN4" s="97"/>
      <c r="BO4" s="97"/>
      <c r="BP4" s="98"/>
      <c r="BQ4" s="99"/>
    </row>
    <row r="5" spans="1:70" ht="42" customHeight="1" thickTop="1" thickBot="1">
      <c r="A5" s="100" t="s">
        <v>19</v>
      </c>
      <c r="B5" s="101" t="s">
        <v>20</v>
      </c>
      <c r="C5" s="102" t="s">
        <v>21</v>
      </c>
      <c r="D5" s="103"/>
      <c r="E5" s="103"/>
      <c r="F5" s="104"/>
      <c r="G5" s="105" t="s">
        <v>22</v>
      </c>
      <c r="H5" s="106"/>
      <c r="I5" s="107"/>
      <c r="J5" s="108" t="str">
        <f>+IF(L8&gt;I8,"OJO - RECAUDOS MAYORES QUE RECONOCIMIENTOS","RECAUDO")</f>
        <v>RECAUDO</v>
      </c>
      <c r="K5" s="109"/>
      <c r="L5" s="110"/>
      <c r="M5" s="111" t="s">
        <v>23</v>
      </c>
      <c r="N5" s="112"/>
      <c r="P5" s="113"/>
      <c r="Q5" s="114"/>
      <c r="R5" s="23"/>
      <c r="S5" s="115" t="s">
        <v>24</v>
      </c>
      <c r="T5" s="116" t="s">
        <v>20</v>
      </c>
      <c r="U5" s="117" t="s">
        <v>21</v>
      </c>
      <c r="V5" s="118"/>
      <c r="W5" s="118"/>
      <c r="X5" s="119"/>
      <c r="Y5" s="120" t="s">
        <v>25</v>
      </c>
      <c r="Z5" s="118"/>
      <c r="AA5" s="118"/>
      <c r="AB5" s="121" t="s">
        <v>26</v>
      </c>
      <c r="AC5" s="122"/>
      <c r="AD5" s="123"/>
      <c r="AE5" s="121" t="s">
        <v>27</v>
      </c>
      <c r="AF5" s="122"/>
      <c r="AG5" s="123"/>
      <c r="AH5" s="121" t="s">
        <v>28</v>
      </c>
      <c r="AI5" s="122"/>
      <c r="AJ5" s="123"/>
      <c r="AL5" s="113"/>
      <c r="AM5" s="114"/>
      <c r="AO5" s="124"/>
      <c r="AP5" s="125" t="s">
        <v>29</v>
      </c>
      <c r="AQ5" s="85"/>
      <c r="AR5" s="85" t="s">
        <v>30</v>
      </c>
      <c r="AS5" s="85" t="s">
        <v>30</v>
      </c>
      <c r="AT5" s="85" t="s">
        <v>31</v>
      </c>
      <c r="AU5" s="85" t="s">
        <v>32</v>
      </c>
      <c r="AV5" s="85" t="s">
        <v>32</v>
      </c>
      <c r="AW5" s="85" t="s">
        <v>33</v>
      </c>
      <c r="AX5" s="85" t="s">
        <v>34</v>
      </c>
      <c r="AY5" s="85" t="s">
        <v>35</v>
      </c>
      <c r="AZ5" s="126" t="s">
        <v>35</v>
      </c>
      <c r="BB5" s="127" t="s">
        <v>36</v>
      </c>
      <c r="BC5" s="128" t="str">
        <f>+CONCATENATE("ACUMULADO ",N3)</f>
        <v>ACUMULADO 2020</v>
      </c>
      <c r="BD5" s="129"/>
      <c r="BE5" s="130"/>
      <c r="BF5" s="131" t="s">
        <v>37</v>
      </c>
      <c r="BG5" s="132" t="s">
        <v>38</v>
      </c>
      <c r="BH5" s="133" t="str">
        <f>+CONCATENATE("ACUMULADO ",N3)</f>
        <v>ACUMULADO 2020</v>
      </c>
      <c r="BI5" s="134"/>
      <c r="BJ5" s="134"/>
      <c r="BK5" s="135"/>
      <c r="BL5" s="136" t="s">
        <v>39</v>
      </c>
      <c r="BM5" s="137" t="s">
        <v>38</v>
      </c>
      <c r="BN5" s="138" t="str">
        <f>+CONCATENATE("ACUMULADO ",BQ3)</f>
        <v>ACUMULADO 2020</v>
      </c>
      <c r="BO5" s="139"/>
      <c r="BP5" s="140"/>
      <c r="BQ5" s="141"/>
      <c r="BR5" s="142" t="str">
        <f>+CONCATENATE("PAGOS TOTALES DEL AÑO ",BQ3)</f>
        <v>PAGOS TOTALES DEL AÑO 2020</v>
      </c>
    </row>
    <row r="6" spans="1:70" ht="24.95" customHeight="1" thickBot="1">
      <c r="A6" s="143"/>
      <c r="B6" s="144"/>
      <c r="C6" s="145" t="s">
        <v>40</v>
      </c>
      <c r="D6" s="146" t="s">
        <v>41</v>
      </c>
      <c r="E6" s="146" t="s">
        <v>42</v>
      </c>
      <c r="F6" s="147" t="s">
        <v>43</v>
      </c>
      <c r="G6" s="145" t="s">
        <v>44</v>
      </c>
      <c r="H6" s="146" t="s">
        <v>45</v>
      </c>
      <c r="I6" s="147" t="s">
        <v>46</v>
      </c>
      <c r="J6" s="145" t="s">
        <v>44</v>
      </c>
      <c r="K6" s="146" t="s">
        <v>45</v>
      </c>
      <c r="L6" s="147" t="s">
        <v>46</v>
      </c>
      <c r="M6" s="145" t="s">
        <v>47</v>
      </c>
      <c r="N6" s="147" t="s">
        <v>48</v>
      </c>
      <c r="P6" s="148" t="s">
        <v>49</v>
      </c>
      <c r="Q6" s="149" t="s">
        <v>50</v>
      </c>
      <c r="R6" s="23"/>
      <c r="S6" s="150" t="s">
        <v>51</v>
      </c>
      <c r="T6" s="151"/>
      <c r="U6" s="152" t="s">
        <v>40</v>
      </c>
      <c r="V6" s="153" t="s">
        <v>41</v>
      </c>
      <c r="W6" s="153" t="s">
        <v>42</v>
      </c>
      <c r="X6" s="154" t="s">
        <v>43</v>
      </c>
      <c r="Y6" s="155" t="s">
        <v>44</v>
      </c>
      <c r="Z6" s="153" t="s">
        <v>45</v>
      </c>
      <c r="AA6" s="153" t="s">
        <v>46</v>
      </c>
      <c r="AB6" s="155" t="s">
        <v>44</v>
      </c>
      <c r="AC6" s="153" t="s">
        <v>45</v>
      </c>
      <c r="AD6" s="153" t="s">
        <v>46</v>
      </c>
      <c r="AE6" s="155" t="s">
        <v>44</v>
      </c>
      <c r="AF6" s="153" t="s">
        <v>45</v>
      </c>
      <c r="AG6" s="153" t="s">
        <v>46</v>
      </c>
      <c r="AH6" s="155" t="s">
        <v>52</v>
      </c>
      <c r="AI6" s="153" t="s">
        <v>53</v>
      </c>
      <c r="AJ6" s="154" t="s">
        <v>27</v>
      </c>
      <c r="AL6" s="145" t="s">
        <v>49</v>
      </c>
      <c r="AM6" s="147" t="s">
        <v>50</v>
      </c>
      <c r="AO6" s="156"/>
      <c r="AP6" s="157"/>
      <c r="AQ6" s="158" t="s">
        <v>43</v>
      </c>
      <c r="AR6" s="158" t="str">
        <f>+L3</f>
        <v>DICIEMBRE</v>
      </c>
      <c r="AS6" s="158" t="str">
        <f>AR6</f>
        <v>DICIEMBRE</v>
      </c>
      <c r="AT6" s="158" t="str">
        <f>AR6</f>
        <v>DICIEMBRE</v>
      </c>
      <c r="AU6" s="158" t="s">
        <v>16</v>
      </c>
      <c r="AV6" s="158" t="s">
        <v>34</v>
      </c>
      <c r="AW6" s="158"/>
      <c r="AX6" s="158"/>
      <c r="AY6" s="158" t="s">
        <v>16</v>
      </c>
      <c r="AZ6" s="159" t="s">
        <v>34</v>
      </c>
      <c r="BB6" s="160"/>
      <c r="BC6" s="161" t="s">
        <v>54</v>
      </c>
      <c r="BD6" s="162" t="s">
        <v>55</v>
      </c>
      <c r="BE6" s="163" t="s">
        <v>56</v>
      </c>
      <c r="BF6" s="164"/>
      <c r="BG6" s="165"/>
      <c r="BH6" s="166" t="s">
        <v>54</v>
      </c>
      <c r="BI6" s="166" t="s">
        <v>57</v>
      </c>
      <c r="BJ6" s="166" t="s">
        <v>58</v>
      </c>
      <c r="BK6" s="167" t="s">
        <v>59</v>
      </c>
      <c r="BL6" s="168"/>
      <c r="BM6" s="169"/>
      <c r="BN6" s="170" t="s">
        <v>54</v>
      </c>
      <c r="BO6" s="171" t="s">
        <v>57</v>
      </c>
      <c r="BP6" s="171" t="s">
        <v>58</v>
      </c>
      <c r="BQ6" s="172" t="s">
        <v>59</v>
      </c>
      <c r="BR6" s="173"/>
    </row>
    <row r="7" spans="1:70" s="179" customFormat="1" ht="24.95" customHeight="1" thickBot="1">
      <c r="A7" s="174"/>
      <c r="B7" s="175"/>
      <c r="C7" s="176"/>
      <c r="D7" s="176"/>
      <c r="E7" s="176"/>
      <c r="F7" s="176"/>
      <c r="G7" s="176"/>
      <c r="H7" s="176"/>
      <c r="I7" s="176"/>
      <c r="J7" s="176"/>
      <c r="K7" s="176"/>
      <c r="L7" s="176"/>
      <c r="M7" s="176"/>
      <c r="N7" s="177"/>
      <c r="O7" s="23"/>
      <c r="P7" s="178"/>
      <c r="Q7" s="177"/>
      <c r="S7" s="180"/>
      <c r="T7" s="175"/>
      <c r="U7" s="176"/>
      <c r="V7" s="176"/>
      <c r="W7" s="176"/>
      <c r="X7" s="176"/>
      <c r="Y7" s="176"/>
      <c r="Z7" s="176"/>
      <c r="AA7" s="176"/>
      <c r="AB7" s="176"/>
      <c r="AC7" s="176"/>
      <c r="AD7" s="176"/>
      <c r="AE7" s="176"/>
      <c r="AF7" s="176"/>
      <c r="AG7" s="176"/>
      <c r="AH7" s="176"/>
      <c r="AI7" s="176"/>
      <c r="AJ7" s="177"/>
      <c r="AK7" s="9"/>
      <c r="AL7" s="181"/>
      <c r="AM7" s="182"/>
      <c r="AO7" s="183"/>
      <c r="AP7" s="184" t="s">
        <v>60</v>
      </c>
      <c r="AQ7" s="185">
        <f>F22</f>
        <v>6464553723</v>
      </c>
      <c r="AR7" s="185">
        <f>I22</f>
        <v>6864077193</v>
      </c>
      <c r="AS7" s="185">
        <f>L22</f>
        <v>3882973597</v>
      </c>
      <c r="AT7" s="186"/>
      <c r="AU7" s="187">
        <f t="shared" ref="AU7:AU17" si="0">IF(AQ7=0," ",AR7/AQ7)</f>
        <v>1.0618021733779626</v>
      </c>
      <c r="AV7" s="187">
        <f t="shared" ref="AV7:AV17" si="1">IF(AQ7=0," ",AS7/AQ7)</f>
        <v>0.60065609528232544</v>
      </c>
      <c r="AW7" s="185">
        <f>I23/AO$2*12+I24</f>
        <v>6864077193</v>
      </c>
      <c r="AX7" s="185">
        <f>L23/AO$2*12+L24</f>
        <v>3882973597</v>
      </c>
      <c r="AY7" s="185">
        <f t="shared" ref="AY7:AY16" si="2">AW7-AQ7</f>
        <v>399523470</v>
      </c>
      <c r="AZ7" s="188">
        <f t="shared" ref="AZ7:AZ16" si="3">AX7-AQ7</f>
        <v>-2581580126</v>
      </c>
      <c r="BB7" s="189" t="s">
        <v>61</v>
      </c>
      <c r="BC7" s="190">
        <f>F10</f>
        <v>38580655</v>
      </c>
      <c r="BD7" s="191">
        <f>I10</f>
        <v>38580655</v>
      </c>
      <c r="BE7" s="192">
        <f>K10</f>
        <v>0</v>
      </c>
      <c r="BF7" s="193">
        <f>+BE7+[1]NOVIEMBRE!BE7+[1]OCTUBRE!BE7+[1]SEPTIEMBRE!BF7</f>
        <v>38580655</v>
      </c>
      <c r="BG7" s="194" t="s">
        <v>62</v>
      </c>
      <c r="BH7" s="195">
        <f>+SUM(BH8:BH11)</f>
        <v>21916934439</v>
      </c>
      <c r="BI7" s="195">
        <f>+SUM(BI8:BI11)</f>
        <v>20457523193</v>
      </c>
      <c r="BJ7" s="195">
        <f>+SUM(BJ8:BJ11)</f>
        <v>20457523193</v>
      </c>
      <c r="BK7" s="195">
        <f>+SUM(BK8:BK11)</f>
        <v>1924101775</v>
      </c>
      <c r="BL7" s="196">
        <f>+BK7+[1]NOVIEMBRE!BK7+[1]OCTUBRE!BK7+[1]SEPTIEMBRE!BL7</f>
        <v>16608518151</v>
      </c>
      <c r="BM7" s="197" t="s">
        <v>62</v>
      </c>
      <c r="BN7" s="198">
        <f>BN8+BN15+BN22</f>
        <v>21916934439</v>
      </c>
      <c r="BO7" s="199">
        <f>BO8+BO15+BO22</f>
        <v>20457523193</v>
      </c>
      <c r="BP7" s="199">
        <f>BP8+BP15+BP22</f>
        <v>20457523193</v>
      </c>
      <c r="BQ7" s="200">
        <f>BQ8+BQ15+BQ22</f>
        <v>1924101775</v>
      </c>
      <c r="BR7" s="201">
        <f>+BQ7+[1]NOVIEMBRE!BQ7+[1]OCTUBRE!BQ7+[1]SEPTIEMBRE!BQ7+[1]AGOSTO!BQ7+[1]JULIO!BQ7+[1]JUNIO!BQ7+[1]MAYO!BQ7+[1]ABRIL!BQ7+[1]MARZO!BQ7+[1]FEBRERO!BQ7+[1]ENERO!BQ7</f>
        <v>16608518151</v>
      </c>
    </row>
    <row r="8" spans="1:70" s="179" customFormat="1" ht="24.95" customHeight="1" thickBot="1">
      <c r="A8" s="202">
        <f>+IF([1]NOVIEMBRE!A8=0,"",[1]NOVIEMBRE!A8)</f>
        <v>1</v>
      </c>
      <c r="B8" s="203" t="str">
        <f>+IF([1]NOVIEMBRE!B8=0,"",[1]NOVIEMBRE!B8)</f>
        <v>INGRESOS</v>
      </c>
      <c r="C8" s="204">
        <f>C10+C17+C113</f>
        <v>26810393684</v>
      </c>
      <c r="D8" s="204">
        <f t="shared" ref="D8:N8" si="4">D10+D17+D113</f>
        <v>0</v>
      </c>
      <c r="E8" s="204">
        <f t="shared" si="4"/>
        <v>11900135640</v>
      </c>
      <c r="F8" s="204">
        <f t="shared" si="4"/>
        <v>38710529324</v>
      </c>
      <c r="G8" s="204">
        <f t="shared" si="4"/>
        <v>35311219022</v>
      </c>
      <c r="H8" s="204">
        <f t="shared" si="4"/>
        <v>2282295777</v>
      </c>
      <c r="I8" s="204">
        <f t="shared" si="4"/>
        <v>37593514799</v>
      </c>
      <c r="J8" s="204">
        <f t="shared" si="4"/>
        <v>25625369932</v>
      </c>
      <c r="K8" s="204">
        <f t="shared" si="4"/>
        <v>3320980085</v>
      </c>
      <c r="L8" s="204">
        <f t="shared" si="4"/>
        <v>28946350017</v>
      </c>
      <c r="M8" s="204">
        <f t="shared" si="4"/>
        <v>1117014525</v>
      </c>
      <c r="N8" s="204">
        <f t="shared" si="4"/>
        <v>9764179307</v>
      </c>
      <c r="O8" s="205"/>
      <c r="P8" s="206">
        <f t="shared" ref="P8:Q8" si="5">P10+P17+P113</f>
        <v>0</v>
      </c>
      <c r="Q8" s="207">
        <f t="shared" si="5"/>
        <v>0</v>
      </c>
      <c r="S8" s="208" t="str">
        <f>+IF([1]NOVIEMBRE!S8=0,"",[1]NOVIEMBRE!S8)</f>
        <v/>
      </c>
      <c r="T8" s="209" t="str">
        <f>+IF([1]NOVIEMBRE!T8=0,"",[1]NOVIEMBRE!T8)</f>
        <v>GASTOS</v>
      </c>
      <c r="U8" s="210">
        <f>U10+U193+U220+U232</f>
        <v>26810393684</v>
      </c>
      <c r="V8" s="211">
        <f t="shared" ref="V8:AJ8" si="6">V10+V193+V220+V232</f>
        <v>0</v>
      </c>
      <c r="W8" s="211">
        <f t="shared" si="6"/>
        <v>11900135640</v>
      </c>
      <c r="X8" s="212">
        <f t="shared" si="6"/>
        <v>38710529324</v>
      </c>
      <c r="Y8" s="213">
        <f t="shared" si="6"/>
        <v>36853903650</v>
      </c>
      <c r="Z8" s="211">
        <f t="shared" si="6"/>
        <v>240335011</v>
      </c>
      <c r="AA8" s="212">
        <f t="shared" si="6"/>
        <v>37094238661</v>
      </c>
      <c r="AB8" s="213">
        <f t="shared" si="6"/>
        <v>33567478513</v>
      </c>
      <c r="AC8" s="211">
        <f t="shared" si="6"/>
        <v>3126760148</v>
      </c>
      <c r="AD8" s="212">
        <f t="shared" si="6"/>
        <v>36694238661</v>
      </c>
      <c r="AE8" s="213">
        <f t="shared" si="6"/>
        <v>25480629977</v>
      </c>
      <c r="AF8" s="211">
        <f t="shared" si="6"/>
        <v>3320373808</v>
      </c>
      <c r="AG8" s="212">
        <f t="shared" si="6"/>
        <v>28801003785</v>
      </c>
      <c r="AH8" s="213">
        <f t="shared" si="6"/>
        <v>1616290663</v>
      </c>
      <c r="AI8" s="211">
        <f t="shared" si="6"/>
        <v>2016290663</v>
      </c>
      <c r="AJ8" s="214">
        <f t="shared" si="6"/>
        <v>9909525539</v>
      </c>
      <c r="AL8" s="215">
        <f t="shared" ref="AL8:AM8" si="7">AL10+AL193+AL220+AL232</f>
        <v>0</v>
      </c>
      <c r="AM8" s="216">
        <f t="shared" si="7"/>
        <v>0</v>
      </c>
      <c r="AO8" s="183"/>
      <c r="AP8" s="184" t="s">
        <v>63</v>
      </c>
      <c r="AQ8" s="217">
        <f>F25</f>
        <v>22130240727</v>
      </c>
      <c r="AR8" s="217">
        <f>I25</f>
        <v>20185553907</v>
      </c>
      <c r="AS8" s="217">
        <f>L25</f>
        <v>16116564538</v>
      </c>
      <c r="AT8" s="186"/>
      <c r="AU8" s="218">
        <f t="shared" si="0"/>
        <v>0.91212536528681387</v>
      </c>
      <c r="AV8" s="218">
        <f t="shared" si="1"/>
        <v>0.72825979332149715</v>
      </c>
      <c r="AW8" s="217">
        <f>I26/AO$2*12+I27</f>
        <v>20185553907</v>
      </c>
      <c r="AX8" s="217">
        <f>L26/AO$2*12+L27</f>
        <v>16116564538</v>
      </c>
      <c r="AY8" s="217">
        <f t="shared" si="2"/>
        <v>-1944686820</v>
      </c>
      <c r="AZ8" s="219">
        <f t="shared" si="3"/>
        <v>-6013676189</v>
      </c>
      <c r="BB8" s="220" t="s">
        <v>64</v>
      </c>
      <c r="BC8" s="221">
        <f>BC9+BC19</f>
        <v>30795098239</v>
      </c>
      <c r="BD8" s="222">
        <f>BD9+BD19</f>
        <v>29380960269</v>
      </c>
      <c r="BE8" s="223">
        <f>BE9+BE19</f>
        <v>3224425073</v>
      </c>
      <c r="BF8" s="193">
        <f>+BE8+[1]NOVIEMBRE!BE8+[1]OCTUBRE!BE8+[1]SEPTIEMBRE!BF8</f>
        <v>20733795487</v>
      </c>
      <c r="BG8" s="224" t="s">
        <v>65</v>
      </c>
      <c r="BH8" s="225">
        <f>BN9+BN13</f>
        <v>2499376070</v>
      </c>
      <c r="BI8" s="225">
        <f>BO9+BO13</f>
        <v>2303041540</v>
      </c>
      <c r="BJ8" s="225">
        <f>BP9+BP13</f>
        <v>2303041540</v>
      </c>
      <c r="BK8" s="225">
        <f>BQ9+BQ13</f>
        <v>302862762</v>
      </c>
      <c r="BL8" s="196">
        <f>+BK8+[1]NOVIEMBRE!BK8+[1]OCTUBRE!BK8+[1]SEPTIEMBRE!BL8</f>
        <v>2005946642</v>
      </c>
      <c r="BM8" s="226" t="s">
        <v>66</v>
      </c>
      <c r="BN8" s="227">
        <f>BN9+BN14+BN13</f>
        <v>17639996288</v>
      </c>
      <c r="BO8" s="225">
        <f>BO9+BO14+BO13</f>
        <v>16538493033</v>
      </c>
      <c r="BP8" s="225">
        <f>BP9+BP14+BP13</f>
        <v>16538493033</v>
      </c>
      <c r="BQ8" s="228">
        <f>BQ9+BQ14+BQ13</f>
        <v>1279886693</v>
      </c>
      <c r="BR8" s="229">
        <f>BR9+BR14+BR13</f>
        <v>13396113594</v>
      </c>
    </row>
    <row r="9" spans="1:70" s="179" customFormat="1" ht="24.95" customHeight="1" thickBot="1">
      <c r="A9" s="230"/>
      <c r="B9" s="231"/>
      <c r="C9" s="232"/>
      <c r="D9" s="232"/>
      <c r="E9" s="232"/>
      <c r="F9" s="232"/>
      <c r="G9" s="232"/>
      <c r="H9" s="232"/>
      <c r="I9" s="232"/>
      <c r="J9" s="232"/>
      <c r="K9" s="232"/>
      <c r="L9" s="232"/>
      <c r="M9" s="232"/>
      <c r="N9" s="233"/>
      <c r="O9" s="205"/>
      <c r="P9" s="234"/>
      <c r="Q9" s="233"/>
      <c r="S9" s="180"/>
      <c r="T9" s="175"/>
      <c r="U9" s="176"/>
      <c r="V9" s="176"/>
      <c r="W9" s="176"/>
      <c r="X9" s="176"/>
      <c r="Y9" s="176"/>
      <c r="Z9" s="176"/>
      <c r="AA9" s="176"/>
      <c r="AB9" s="176"/>
      <c r="AC9" s="176"/>
      <c r="AD9" s="176"/>
      <c r="AE9" s="176"/>
      <c r="AF9" s="176"/>
      <c r="AG9" s="176"/>
      <c r="AH9" s="176"/>
      <c r="AI9" s="176"/>
      <c r="AJ9" s="177"/>
      <c r="AL9" s="235"/>
      <c r="AM9" s="236"/>
      <c r="AO9" s="237"/>
      <c r="AP9" s="184" t="s">
        <v>67</v>
      </c>
      <c r="AQ9" s="217">
        <f>F28+F75</f>
        <v>603340089</v>
      </c>
      <c r="AR9" s="217">
        <f>I28+I75</f>
        <v>590040616</v>
      </c>
      <c r="AS9" s="217">
        <f>L28+L75</f>
        <v>172541324</v>
      </c>
      <c r="AT9" s="186"/>
      <c r="AU9" s="238">
        <f t="shared" si="0"/>
        <v>0.97795692140722312</v>
      </c>
      <c r="AV9" s="238">
        <f t="shared" si="1"/>
        <v>0.28597689287641553</v>
      </c>
      <c r="AW9" s="239">
        <f>(I30+I33+I36+I76)/AO$2*12+I31+I34+I37+I38+I39+I40+I77</f>
        <v>590040616</v>
      </c>
      <c r="AX9" s="239">
        <f>(L30+L33+L36+L76)/AO$2*12+L31+L34+L37+L38+L39+L40+L77</f>
        <v>172541324</v>
      </c>
      <c r="AY9" s="239">
        <f t="shared" si="2"/>
        <v>-13299473</v>
      </c>
      <c r="AZ9" s="240">
        <f t="shared" si="3"/>
        <v>-430798765</v>
      </c>
      <c r="BB9" s="241" t="s">
        <v>68</v>
      </c>
      <c r="BC9" s="242">
        <f>BC10+BC18</f>
        <v>30330185061</v>
      </c>
      <c r="BD9" s="243">
        <f>BD10+BD18</f>
        <v>28916514085</v>
      </c>
      <c r="BE9" s="244">
        <f>BE10+BE18</f>
        <v>3089146444</v>
      </c>
      <c r="BF9" s="193">
        <f>+BE9+[1]NOVIEMBRE!BE9+[1]OCTUBRE!BE9+[1]SEPTIEMBRE!BF9</f>
        <v>20269362803</v>
      </c>
      <c r="BG9" s="245" t="s">
        <v>69</v>
      </c>
      <c r="BH9" s="246">
        <f t="shared" ref="BH9:BK10" si="8">BN14</f>
        <v>15140620218</v>
      </c>
      <c r="BI9" s="246">
        <f t="shared" si="8"/>
        <v>14235451493</v>
      </c>
      <c r="BJ9" s="246">
        <f t="shared" si="8"/>
        <v>14235451493</v>
      </c>
      <c r="BK9" s="246">
        <f t="shared" si="8"/>
        <v>977023931</v>
      </c>
      <c r="BL9" s="196">
        <f>+BK9+[1]NOVIEMBRE!BK9+[1]OCTUBRE!BK9+[1]SEPTIEMBRE!BL9</f>
        <v>11390166952</v>
      </c>
      <c r="BM9" s="247" t="s">
        <v>70</v>
      </c>
      <c r="BN9" s="248">
        <f>SUM(BN10:BN12)</f>
        <v>1824237624</v>
      </c>
      <c r="BO9" s="249">
        <f>SUM(BO10:BO12)</f>
        <v>1751760079</v>
      </c>
      <c r="BP9" s="246">
        <f>SUM(BP10:BP12)</f>
        <v>1751760079</v>
      </c>
      <c r="BQ9" s="250">
        <f>SUM(BQ10:BQ12)</f>
        <v>260948956</v>
      </c>
      <c r="BR9" s="229">
        <f>SUM(BR10:BR12)</f>
        <v>1614436803</v>
      </c>
    </row>
    <row r="10" spans="1:70" s="179" customFormat="1" ht="24.95" customHeight="1">
      <c r="A10" s="251">
        <f>+IF([1]NOVIEMBRE!A10=0,"",[1]NOVIEMBRE!A10)</f>
        <v>10</v>
      </c>
      <c r="B10" s="252" t="str">
        <f>+IF([1]NOVIEMBRE!B10=0,"",[1]NOVIEMBRE!B10)</f>
        <v>DISPONIBILIDAD INICIAL</v>
      </c>
      <c r="C10" s="253">
        <f t="shared" ref="C10:N10" si="9">SUM(C12:C15)</f>
        <v>0</v>
      </c>
      <c r="D10" s="254">
        <f t="shared" si="9"/>
        <v>0</v>
      </c>
      <c r="E10" s="254">
        <f t="shared" si="9"/>
        <v>38580655</v>
      </c>
      <c r="F10" s="255">
        <f t="shared" si="9"/>
        <v>38580655</v>
      </c>
      <c r="G10" s="256">
        <f t="shared" si="9"/>
        <v>38580655</v>
      </c>
      <c r="H10" s="254">
        <f t="shared" si="9"/>
        <v>0</v>
      </c>
      <c r="I10" s="257">
        <f t="shared" si="9"/>
        <v>38580655</v>
      </c>
      <c r="J10" s="253">
        <f t="shared" si="9"/>
        <v>38580655</v>
      </c>
      <c r="K10" s="254">
        <f t="shared" si="9"/>
        <v>0</v>
      </c>
      <c r="L10" s="255">
        <f t="shared" si="9"/>
        <v>38580655</v>
      </c>
      <c r="M10" s="253">
        <f t="shared" si="9"/>
        <v>0</v>
      </c>
      <c r="N10" s="255">
        <f t="shared" si="9"/>
        <v>0</v>
      </c>
      <c r="O10" s="186"/>
      <c r="P10" s="253">
        <f>SUM(P12:P15)</f>
        <v>0</v>
      </c>
      <c r="Q10" s="255">
        <f>SUM(Q12:Q15)</f>
        <v>0</v>
      </c>
      <c r="S10" s="258" t="str">
        <f>+IF([1]NOVIEMBRE!S10=0,"",[1]NOVIEMBRE!S10)</f>
        <v>A</v>
      </c>
      <c r="T10" s="259" t="str">
        <f>+IF([1]NOVIEMBRE!T10=0,"",[1]NOVIEMBRE!T10)</f>
        <v>GASTOS DE FUNCIONAMIENTO</v>
      </c>
      <c r="U10" s="260">
        <f>U12+U110+U170</f>
        <v>21693208784</v>
      </c>
      <c r="V10" s="261">
        <f t="shared" ref="V10:AJ10" si="10">V12+V110+V170</f>
        <v>-2540000000</v>
      </c>
      <c r="W10" s="261">
        <f t="shared" si="10"/>
        <v>6604598159</v>
      </c>
      <c r="X10" s="262">
        <f t="shared" si="10"/>
        <v>25757806943</v>
      </c>
      <c r="Y10" s="263">
        <f t="shared" si="10"/>
        <v>24595688189</v>
      </c>
      <c r="Z10" s="261">
        <f t="shared" si="10"/>
        <v>-297292492</v>
      </c>
      <c r="AA10" s="262">
        <f t="shared" si="10"/>
        <v>24298395697</v>
      </c>
      <c r="AB10" s="263">
        <f t="shared" si="10"/>
        <v>22126079743</v>
      </c>
      <c r="AC10" s="261">
        <f t="shared" si="10"/>
        <v>2172315954</v>
      </c>
      <c r="AD10" s="262">
        <f t="shared" si="10"/>
        <v>24298395697</v>
      </c>
      <c r="AE10" s="263">
        <f t="shared" si="10"/>
        <v>18251412264</v>
      </c>
      <c r="AF10" s="261">
        <f t="shared" si="10"/>
        <v>1954589344</v>
      </c>
      <c r="AG10" s="262">
        <f t="shared" si="10"/>
        <v>20206001608</v>
      </c>
      <c r="AH10" s="263">
        <f t="shared" si="10"/>
        <v>1459411246</v>
      </c>
      <c r="AI10" s="261">
        <f t="shared" si="10"/>
        <v>1459411246</v>
      </c>
      <c r="AJ10" s="264">
        <f t="shared" si="10"/>
        <v>5551805335</v>
      </c>
      <c r="AL10" s="265">
        <f t="shared" ref="AL10:AM10" si="11">AL12+AL110+AL170</f>
        <v>-207000000</v>
      </c>
      <c r="AM10" s="266">
        <f t="shared" si="11"/>
        <v>0</v>
      </c>
      <c r="AO10" s="237"/>
      <c r="AP10" s="184" t="s">
        <v>71</v>
      </c>
      <c r="AQ10" s="217">
        <f>F42</f>
        <v>350425531</v>
      </c>
      <c r="AR10" s="217">
        <f>I42</f>
        <v>237505632</v>
      </c>
      <c r="AS10" s="217">
        <f>L42</f>
        <v>237505632</v>
      </c>
      <c r="AT10" s="186"/>
      <c r="AU10" s="238">
        <f t="shared" si="0"/>
        <v>0.67776349320848994</v>
      </c>
      <c r="AV10" s="238">
        <f t="shared" si="1"/>
        <v>0.67776349320848994</v>
      </c>
      <c r="AW10" s="239">
        <f>I43/AO$2*12+I44</f>
        <v>237505632</v>
      </c>
      <c r="AX10" s="239">
        <f>L43/AO$2*12+L44</f>
        <v>237505632</v>
      </c>
      <c r="AY10" s="239">
        <f t="shared" si="2"/>
        <v>-112919899</v>
      </c>
      <c r="AZ10" s="240">
        <f t="shared" si="3"/>
        <v>-112919899</v>
      </c>
      <c r="BB10" s="267" t="s">
        <v>72</v>
      </c>
      <c r="BC10" s="242">
        <f>BC11+BC12+BC13+BC14+BC16+BC17+BC15</f>
        <v>26742651723</v>
      </c>
      <c r="BD10" s="243">
        <f>BD11+BD12+BD13+BD14+BD16+BD17+BD15</f>
        <v>25328980747</v>
      </c>
      <c r="BE10" s="244">
        <f>BE11+BE12+BE13+BE14+BE16+BE17+BE15</f>
        <v>3019136444</v>
      </c>
      <c r="BF10" s="193">
        <f>+BE10+[1]NOVIEMBRE!BE10+[1]OCTUBRE!BE10+[1]SEPTIEMBRE!BF10</f>
        <v>16681829465</v>
      </c>
      <c r="BG10" s="224" t="s">
        <v>73</v>
      </c>
      <c r="BH10" s="268">
        <f t="shared" si="8"/>
        <v>3956003687</v>
      </c>
      <c r="BI10" s="268">
        <f t="shared" si="8"/>
        <v>3613673522</v>
      </c>
      <c r="BJ10" s="268">
        <f t="shared" si="8"/>
        <v>3613673522</v>
      </c>
      <c r="BK10" s="268">
        <f t="shared" si="8"/>
        <v>564368036</v>
      </c>
      <c r="BL10" s="196">
        <f>+BK10+[1]NOVIEMBRE!BK10+[1]OCTUBRE!BK10+[1]SEPTIEMBRE!BL10</f>
        <v>2973543967</v>
      </c>
      <c r="BM10" s="269" t="s">
        <v>74</v>
      </c>
      <c r="BN10" s="270">
        <f>X17+X66</f>
        <v>1398138600</v>
      </c>
      <c r="BO10" s="271">
        <f>AA17+AA66</f>
        <v>1382868614</v>
      </c>
      <c r="BP10" s="268">
        <f>AD17+AD66</f>
        <v>1382868614</v>
      </c>
      <c r="BQ10" s="272">
        <f>AF17+AF66</f>
        <v>116066668</v>
      </c>
      <c r="BR10" s="229">
        <f>+BQ10+[1]NOVIEMBRE!BQ10+[1]OCTUBRE!BQ10+[1]SEPTIEMBRE!BQ10+[1]AGOSTO!BQ10+[1]JULIO!BQ10+[1]JUNIO!BQ10+[1]MAYO!BQ10+[1]ABRIL!BQ10+[1]MARZO!BQ10+[1]FEBRERO!BQ10+[1]ENERO!BQ10</f>
        <v>1266880402</v>
      </c>
    </row>
    <row r="11" spans="1:70" s="179" customFormat="1" ht="24.95" customHeight="1">
      <c r="A11" s="230"/>
      <c r="B11" s="231"/>
      <c r="C11" s="232"/>
      <c r="D11" s="232"/>
      <c r="E11" s="232"/>
      <c r="F11" s="232"/>
      <c r="G11" s="232"/>
      <c r="H11" s="232"/>
      <c r="I11" s="232"/>
      <c r="J11" s="232"/>
      <c r="K11" s="232"/>
      <c r="L11" s="232"/>
      <c r="M11" s="232"/>
      <c r="N11" s="233"/>
      <c r="O11" s="205"/>
      <c r="P11" s="234"/>
      <c r="Q11" s="233"/>
      <c r="S11" s="273"/>
      <c r="T11" s="274"/>
      <c r="U11" s="275"/>
      <c r="V11" s="275"/>
      <c r="W11" s="275"/>
      <c r="X11" s="275"/>
      <c r="Y11" s="275"/>
      <c r="Z11" s="275"/>
      <c r="AA11" s="275"/>
      <c r="AB11" s="275"/>
      <c r="AC11" s="275"/>
      <c r="AD11" s="275"/>
      <c r="AE11" s="275"/>
      <c r="AF11" s="275"/>
      <c r="AG11" s="275"/>
      <c r="AH11" s="275"/>
      <c r="AI11" s="275"/>
      <c r="AJ11" s="276"/>
      <c r="AL11" s="277"/>
      <c r="AM11" s="278"/>
      <c r="AO11" s="279" t="s">
        <v>13</v>
      </c>
      <c r="AP11" s="280" t="s">
        <v>75</v>
      </c>
      <c r="AQ11" s="217">
        <f>F88</f>
        <v>0</v>
      </c>
      <c r="AR11" s="217">
        <f>I88</f>
        <v>0</v>
      </c>
      <c r="AS11" s="217">
        <f>L88</f>
        <v>0</v>
      </c>
      <c r="AT11" s="281">
        <f>AO2/12</f>
        <v>1</v>
      </c>
      <c r="AU11" s="238" t="str">
        <f t="shared" si="0"/>
        <v xml:space="preserve"> </v>
      </c>
      <c r="AV11" s="238" t="str">
        <f t="shared" si="1"/>
        <v xml:space="preserve"> </v>
      </c>
      <c r="AW11" s="239">
        <f>I88</f>
        <v>0</v>
      </c>
      <c r="AX11" s="239">
        <f>L88</f>
        <v>0</v>
      </c>
      <c r="AY11" s="239">
        <f t="shared" si="2"/>
        <v>0</v>
      </c>
      <c r="AZ11" s="240">
        <f t="shared" si="3"/>
        <v>0</v>
      </c>
      <c r="BB11" s="267" t="s">
        <v>76</v>
      </c>
      <c r="BC11" s="242">
        <f>F26</f>
        <v>17206185590</v>
      </c>
      <c r="BD11" s="243">
        <f>I26</f>
        <v>15970998206</v>
      </c>
      <c r="BE11" s="244">
        <f>K26</f>
        <v>2152603732</v>
      </c>
      <c r="BF11" s="193">
        <f>+BE11+[1]NOVIEMBRE!BE11+[1]OCTUBRE!BE11+[1]SEPTIEMBRE!BF11</f>
        <v>11902008837</v>
      </c>
      <c r="BG11" s="224" t="s">
        <v>77</v>
      </c>
      <c r="BH11" s="282">
        <f>BN22</f>
        <v>320934464</v>
      </c>
      <c r="BI11" s="282">
        <f>BO22</f>
        <v>305356638</v>
      </c>
      <c r="BJ11" s="282">
        <f>BP22</f>
        <v>305356638</v>
      </c>
      <c r="BK11" s="282">
        <f>BQ22</f>
        <v>79847046</v>
      </c>
      <c r="BL11" s="196">
        <f>+BK11+[1]NOVIEMBRE!BK11+[1]OCTUBRE!BK11+[1]SEPTIEMBRE!BL11</f>
        <v>238860590</v>
      </c>
      <c r="BM11" s="283" t="s">
        <v>78</v>
      </c>
      <c r="BN11" s="284">
        <f>X18+X67</f>
        <v>37130980</v>
      </c>
      <c r="BO11" s="285">
        <f>AA18+AA67</f>
        <v>24617667</v>
      </c>
      <c r="BP11" s="282">
        <f>AD18+AD67</f>
        <v>24617667</v>
      </c>
      <c r="BQ11" s="286">
        <f>AF18+AF67</f>
        <v>2344565</v>
      </c>
      <c r="BR11" s="229">
        <f>+BQ11+[1]NOVIEMBRE!BQ11+[1]OCTUBRE!BQ11+[1]SEPTIEMBRE!BQ11+[1]AGOSTO!BQ11+[1]JULIO!BQ11+[1]JUNIO!BQ11+[1]MAYO!BQ11+[1]ABRIL!BQ11+[1]MARZO!BQ11+[1]FEBRERO!BQ11+[1]ENERO!BQ11</f>
        <v>22508964</v>
      </c>
    </row>
    <row r="12" spans="1:70" s="179" customFormat="1" ht="36.75" customHeight="1">
      <c r="A12" s="287">
        <f>+IF([1]NOVIEMBRE!A12=0,"",[1]NOVIEMBRE!A12)</f>
        <v>1001</v>
      </c>
      <c r="B12" s="288" t="str">
        <f>+IF([1]NOVIEMBRE!B12=0,"",[1]NOVIEMBRE!B12)</f>
        <v>Bienestar Social (Caja, Bancos, Inversiones Tempor.) a Dic-31-2019</v>
      </c>
      <c r="C12" s="289">
        <f>+[1]ENERO!C12</f>
        <v>0</v>
      </c>
      <c r="D12" s="290">
        <f>[1]NOVIEMBRE!D12+DICIEMBRE!P12</f>
        <v>0</v>
      </c>
      <c r="E12" s="290">
        <f>[1]NOVIEMBRE!E12+DICIEMBRE!Q12</f>
        <v>200313</v>
      </c>
      <c r="F12" s="291">
        <f>SUM(C12:E12)</f>
        <v>200313</v>
      </c>
      <c r="G12" s="292">
        <f>[1]NOVIEMBRE!I12</f>
        <v>200313</v>
      </c>
      <c r="H12" s="293">
        <v>0</v>
      </c>
      <c r="I12" s="291">
        <f>SUM(G12:H12)</f>
        <v>200313</v>
      </c>
      <c r="J12" s="292">
        <f>[1]NOVIEMBRE!L12</f>
        <v>200313</v>
      </c>
      <c r="K12" s="294">
        <v>0</v>
      </c>
      <c r="L12" s="291">
        <f>SUM(J12:K12)</f>
        <v>200313</v>
      </c>
      <c r="M12" s="292">
        <f>F12-I12</f>
        <v>0</v>
      </c>
      <c r="N12" s="291">
        <f>F12-L12</f>
        <v>0</v>
      </c>
      <c r="O12" s="97"/>
      <c r="P12" s="295">
        <v>0</v>
      </c>
      <c r="Q12" s="296">
        <v>0</v>
      </c>
      <c r="S12" s="297">
        <f>+IF([1]NOVIEMBRE!S12=0,"",[1]NOVIEMBRE!S12)</f>
        <v>1000000</v>
      </c>
      <c r="T12" s="298" t="str">
        <f>+IF([1]NOVIEMBRE!T12=0,"",[1]NOVIEMBRE!T12)</f>
        <v>GASTOS DE PERSONAL</v>
      </c>
      <c r="U12" s="299">
        <f t="shared" ref="U12:AJ12" si="12">U14+U63</f>
        <v>17913470946</v>
      </c>
      <c r="V12" s="300">
        <f t="shared" si="12"/>
        <v>-2912000000</v>
      </c>
      <c r="W12" s="300">
        <f t="shared" si="12"/>
        <v>5593116938</v>
      </c>
      <c r="X12" s="301">
        <f t="shared" si="12"/>
        <v>20594587884</v>
      </c>
      <c r="Y12" s="265">
        <f t="shared" si="12"/>
        <v>20067903879</v>
      </c>
      <c r="Z12" s="300">
        <f t="shared" si="12"/>
        <v>-574819250</v>
      </c>
      <c r="AA12" s="301">
        <f t="shared" si="12"/>
        <v>19493084629</v>
      </c>
      <c r="AB12" s="265">
        <f t="shared" si="12"/>
        <v>17890714785</v>
      </c>
      <c r="AC12" s="300">
        <f t="shared" si="12"/>
        <v>1602369844</v>
      </c>
      <c r="AD12" s="301">
        <f t="shared" si="12"/>
        <v>19493084629</v>
      </c>
      <c r="AE12" s="265">
        <f t="shared" si="12"/>
        <v>15011166761</v>
      </c>
      <c r="AF12" s="300">
        <f t="shared" si="12"/>
        <v>1279886693</v>
      </c>
      <c r="AG12" s="301">
        <f t="shared" si="12"/>
        <v>16291053454</v>
      </c>
      <c r="AH12" s="265">
        <f t="shared" si="12"/>
        <v>1101503255</v>
      </c>
      <c r="AI12" s="300">
        <f t="shared" si="12"/>
        <v>1101503255</v>
      </c>
      <c r="AJ12" s="266">
        <f t="shared" si="12"/>
        <v>4303534430</v>
      </c>
      <c r="AK12" s="302"/>
      <c r="AL12" s="303">
        <f>AL14+AL63</f>
        <v>-102000000</v>
      </c>
      <c r="AM12" s="304">
        <f>AM14+AM63</f>
        <v>0</v>
      </c>
      <c r="AO12" s="279"/>
      <c r="AP12" s="305" t="s">
        <v>79</v>
      </c>
      <c r="AQ12" s="217">
        <f>F89</f>
        <v>0</v>
      </c>
      <c r="AR12" s="217">
        <f>I89</f>
        <v>0</v>
      </c>
      <c r="AS12" s="217">
        <f>L89</f>
        <v>0</v>
      </c>
      <c r="AT12" s="186"/>
      <c r="AU12" s="238" t="str">
        <f t="shared" si="0"/>
        <v xml:space="preserve"> </v>
      </c>
      <c r="AV12" s="238" t="str">
        <f t="shared" si="1"/>
        <v xml:space="preserve"> </v>
      </c>
      <c r="AW12" s="239">
        <f>I89</f>
        <v>0</v>
      </c>
      <c r="AX12" s="239">
        <f>L89</f>
        <v>0</v>
      </c>
      <c r="AY12" s="239">
        <f t="shared" si="2"/>
        <v>0</v>
      </c>
      <c r="AZ12" s="240">
        <f t="shared" si="3"/>
        <v>0</v>
      </c>
      <c r="BB12" s="267" t="s">
        <v>80</v>
      </c>
      <c r="BC12" s="242">
        <f>F23</f>
        <v>4813205897</v>
      </c>
      <c r="BD12" s="243">
        <f>I23</f>
        <v>4911212888</v>
      </c>
      <c r="BE12" s="244">
        <f>K23</f>
        <v>327201299</v>
      </c>
      <c r="BF12" s="193">
        <f>+BE12+[1]NOVIEMBRE!BE12+[1]OCTUBRE!BE12+[1]SEPTIEMBRE!BF12</f>
        <v>1930109292</v>
      </c>
      <c r="BG12" s="306" t="s">
        <v>81</v>
      </c>
      <c r="BH12" s="282">
        <f>BN25</f>
        <v>6975356117</v>
      </c>
      <c r="BI12" s="282">
        <f>BO25</f>
        <v>6837376818</v>
      </c>
      <c r="BJ12" s="282">
        <f>BP25</f>
        <v>6837376818</v>
      </c>
      <c r="BK12" s="282">
        <f>BQ25</f>
        <v>703747520</v>
      </c>
      <c r="BL12" s="196">
        <f>+BK12+[1]NOVIEMBRE!BK12+[1]OCTUBRE!BK12+[1]SEPTIEMBRE!BL12</f>
        <v>3835025024</v>
      </c>
      <c r="BM12" s="307" t="s">
        <v>82</v>
      </c>
      <c r="BN12" s="284">
        <f>X16+X65-X81-X33-BN10-BN11</f>
        <v>388968044</v>
      </c>
      <c r="BO12" s="285">
        <f>AA16+AA65-AA81-AA33-BO10-BO11</f>
        <v>344273798</v>
      </c>
      <c r="BP12" s="282">
        <f>AD16+AD65-AD81-AD33-BP10-BP11</f>
        <v>344273798</v>
      </c>
      <c r="BQ12" s="286">
        <f>AF16+AF65-AF81-AF33-BQ10-BQ11</f>
        <v>142537723</v>
      </c>
      <c r="BR12" s="229">
        <f>+BQ12+[1]NOVIEMBRE!BQ12+[1]OCTUBRE!BQ12+[1]SEPTIEMBRE!BQ12+[1]AGOSTO!BQ12+[1]JULIO!BQ12+[1]JUNIO!BQ12+[1]MAYO!BQ12+[1]ABRIL!BQ12+[1]MARZO!BQ12+[1]FEBRERO!BQ12+[1]ENERO!BQ12</f>
        <v>325047437</v>
      </c>
    </row>
    <row r="13" spans="1:70" s="179" customFormat="1" ht="24.95" customHeight="1">
      <c r="A13" s="287">
        <f>+IF([1]NOVIEMBRE!A13=0,"",[1]NOVIEMBRE!A13)</f>
        <v>1002</v>
      </c>
      <c r="B13" s="288" t="str">
        <f>+IF([1]NOVIEMBRE!B13=0,"",[1]NOVIEMBRE!B13)</f>
        <v>Fondo Vivienda (Caja, Bancos, Inversiones Tempor.) a Dic-31-2019</v>
      </c>
      <c r="C13" s="289">
        <f>+[1]ENERO!C13</f>
        <v>0</v>
      </c>
      <c r="D13" s="290">
        <f>[1]NOVIEMBRE!D13+DICIEMBRE!P13</f>
        <v>0</v>
      </c>
      <c r="E13" s="290">
        <f>[1]NOVIEMBRE!E13+DICIEMBRE!Q13</f>
        <v>0</v>
      </c>
      <c r="F13" s="291">
        <f>SUM(C13:E13)</f>
        <v>0</v>
      </c>
      <c r="G13" s="292">
        <f>[1]NOVIEMBRE!I13</f>
        <v>0</v>
      </c>
      <c r="H13" s="293">
        <v>0</v>
      </c>
      <c r="I13" s="291">
        <f>SUM(G13:H13)</f>
        <v>0</v>
      </c>
      <c r="J13" s="292">
        <f>[1]NOVIEMBRE!L13</f>
        <v>0</v>
      </c>
      <c r="K13" s="294">
        <v>0</v>
      </c>
      <c r="L13" s="291">
        <f>SUM(J13:K13)</f>
        <v>0</v>
      </c>
      <c r="M13" s="292">
        <f>F13-I13</f>
        <v>0</v>
      </c>
      <c r="N13" s="291">
        <f>F13-L13</f>
        <v>0</v>
      </c>
      <c r="O13" s="308"/>
      <c r="P13" s="295">
        <v>0</v>
      </c>
      <c r="Q13" s="296">
        <v>0</v>
      </c>
      <c r="S13" s="273"/>
      <c r="T13" s="274"/>
      <c r="U13" s="275"/>
      <c r="V13" s="275"/>
      <c r="W13" s="275"/>
      <c r="X13" s="275"/>
      <c r="Y13" s="275"/>
      <c r="Z13" s="275"/>
      <c r="AA13" s="275"/>
      <c r="AB13" s="275"/>
      <c r="AC13" s="275"/>
      <c r="AD13" s="275"/>
      <c r="AE13" s="275"/>
      <c r="AF13" s="275"/>
      <c r="AG13" s="275"/>
      <c r="AH13" s="275"/>
      <c r="AI13" s="275"/>
      <c r="AJ13" s="276"/>
      <c r="AK13" s="302"/>
      <c r="AL13" s="277"/>
      <c r="AM13" s="278"/>
      <c r="AO13" s="309"/>
      <c r="AP13" s="305" t="s">
        <v>83</v>
      </c>
      <c r="AQ13" s="217">
        <f>F90</f>
        <v>0</v>
      </c>
      <c r="AR13" s="217">
        <f>I90</f>
        <v>0</v>
      </c>
      <c r="AS13" s="217">
        <f>L90</f>
        <v>0</v>
      </c>
      <c r="AT13" s="186"/>
      <c r="AU13" s="238" t="str">
        <f t="shared" si="0"/>
        <v xml:space="preserve"> </v>
      </c>
      <c r="AV13" s="238" t="str">
        <f t="shared" si="1"/>
        <v xml:space="preserve"> </v>
      </c>
      <c r="AW13" s="239">
        <f>I90</f>
        <v>0</v>
      </c>
      <c r="AX13" s="239">
        <f>L90</f>
        <v>0</v>
      </c>
      <c r="AY13" s="239">
        <f t="shared" si="2"/>
        <v>0</v>
      </c>
      <c r="AZ13" s="240">
        <f t="shared" si="3"/>
        <v>0</v>
      </c>
      <c r="BA13" s="308"/>
      <c r="BB13" s="310" t="s">
        <v>84</v>
      </c>
      <c r="BC13" s="242">
        <f>+F30+F33+F36+F38+F39+F40</f>
        <v>461200340</v>
      </c>
      <c r="BD13" s="243">
        <f>+I30+I33+I36+I38+I39+I40</f>
        <v>470366964</v>
      </c>
      <c r="BE13" s="244">
        <f>+K30+K33+K36+K38+K39+K40</f>
        <v>9232634</v>
      </c>
      <c r="BF13" s="193">
        <f>+BE13+[1]NOVIEMBRE!BE13+[1]OCTUBRE!BE13+[1]SEPTIEMBRE!BF13</f>
        <v>52867672</v>
      </c>
      <c r="BG13" s="194" t="s">
        <v>85</v>
      </c>
      <c r="BH13" s="282">
        <f t="shared" ref="BH13:BK15" si="13">BN29</f>
        <v>1941388338</v>
      </c>
      <c r="BI13" s="282">
        <f t="shared" si="13"/>
        <v>1922488220</v>
      </c>
      <c r="BJ13" s="282">
        <f t="shared" si="13"/>
        <v>1522488220</v>
      </c>
      <c r="BK13" s="282">
        <f t="shared" si="13"/>
        <v>412612772</v>
      </c>
      <c r="BL13" s="196">
        <f>+BK13+[1]NOVIEMBRE!BK13+[1]OCTUBRE!BK13+[1]SEPTIEMBRE!BL13</f>
        <v>1153807031</v>
      </c>
      <c r="BM13" s="311" t="s">
        <v>86</v>
      </c>
      <c r="BN13" s="270">
        <f>X43-X55+X57-X61+X90-X102+X104-X108</f>
        <v>675138446</v>
      </c>
      <c r="BO13" s="271">
        <f>AA43-AA55+AA57-AA61+AA90-AA102+AA104-AA108</f>
        <v>551281461</v>
      </c>
      <c r="BP13" s="268">
        <f>AD43-AD55+AD57-AD61+AD90-AD102+AD104-AD108</f>
        <v>551281461</v>
      </c>
      <c r="BQ13" s="272">
        <f>AF43-AF55+AF57-AF61+AF90-AF102+AF104-AF108</f>
        <v>41913806</v>
      </c>
      <c r="BR13" s="229">
        <f>+BQ13+[1]NOVIEMBRE!BQ13+[1]OCTUBRE!BQ13+[1]SEPTIEMBRE!BQ13+[1]AGOSTO!BQ13+[1]JULIO!BQ13+[1]JUNIO!BQ13+[1]MAYO!BQ13+[1]ABRIL!BQ13+[1]MARZO!BQ13+[1]FEBRERO!BQ13+[1]ENERO!BQ13</f>
        <v>391509839</v>
      </c>
    </row>
    <row r="14" spans="1:70" s="179" customFormat="1" ht="24.95" customHeight="1">
      <c r="A14" s="287">
        <f>+IF([1]NOVIEMBRE!A14=0,"",[1]NOVIEMBRE!A14)</f>
        <v>1003</v>
      </c>
      <c r="B14" s="288" t="str">
        <f>+IF([1]NOVIEMBRE!B14=0,"",[1]NOVIEMBRE!B14)</f>
        <v>Fondos Comunes y Especiales (Caja, Bancos, Invers. Tempor.) a Dic-31-2019</v>
      </c>
      <c r="C14" s="289">
        <f>+[1]ENERO!C14</f>
        <v>0</v>
      </c>
      <c r="D14" s="290">
        <f>[1]NOVIEMBRE!D14+DICIEMBRE!P14</f>
        <v>0</v>
      </c>
      <c r="E14" s="290">
        <f>[1]NOVIEMBRE!E14+DICIEMBRE!Q14</f>
        <v>38380342</v>
      </c>
      <c r="F14" s="291">
        <f>SUM(C14:E14)</f>
        <v>38380342</v>
      </c>
      <c r="G14" s="292">
        <f>[1]NOVIEMBRE!I14</f>
        <v>38380342</v>
      </c>
      <c r="H14" s="293">
        <v>0</v>
      </c>
      <c r="I14" s="291">
        <f>SUM(G14:H14)</f>
        <v>38380342</v>
      </c>
      <c r="J14" s="292">
        <f>[1]NOVIEMBRE!L14</f>
        <v>38380342</v>
      </c>
      <c r="K14" s="294">
        <v>0</v>
      </c>
      <c r="L14" s="291">
        <f>SUM(J14:K14)</f>
        <v>38380342</v>
      </c>
      <c r="M14" s="292">
        <f>F14-I14</f>
        <v>0</v>
      </c>
      <c r="N14" s="291">
        <f>F14-L14</f>
        <v>0</v>
      </c>
      <c r="O14" s="308"/>
      <c r="P14" s="295">
        <v>0</v>
      </c>
      <c r="Q14" s="296">
        <v>0</v>
      </c>
      <c r="S14" s="312">
        <f>+IF([1]NOVIEMBRE!S14=0,"",[1]NOVIEMBRE!S14)</f>
        <v>1010000</v>
      </c>
      <c r="T14" s="313" t="str">
        <f>+IF([1]NOVIEMBRE!T14=0,"",[1]NOVIEMBRE!T14)</f>
        <v>Gastos de Administración</v>
      </c>
      <c r="U14" s="314">
        <f t="shared" ref="U14:AJ14" si="14">U16+U35+U43+U57</f>
        <v>2714521358</v>
      </c>
      <c r="V14" s="315">
        <f t="shared" si="14"/>
        <v>-169000000</v>
      </c>
      <c r="W14" s="315">
        <f t="shared" si="14"/>
        <v>576211694</v>
      </c>
      <c r="X14" s="316">
        <f t="shared" si="14"/>
        <v>3121733052</v>
      </c>
      <c r="Y14" s="317">
        <f t="shared" si="14"/>
        <v>2947777265</v>
      </c>
      <c r="Z14" s="315">
        <f t="shared" si="14"/>
        <v>115628245</v>
      </c>
      <c r="AA14" s="316">
        <f t="shared" si="14"/>
        <v>3063405510</v>
      </c>
      <c r="AB14" s="317">
        <f t="shared" si="14"/>
        <v>2861162405</v>
      </c>
      <c r="AC14" s="315">
        <f t="shared" si="14"/>
        <v>202243105</v>
      </c>
      <c r="AD14" s="316">
        <f t="shared" si="14"/>
        <v>3063405510</v>
      </c>
      <c r="AE14" s="317">
        <f t="shared" si="14"/>
        <v>2451809463</v>
      </c>
      <c r="AF14" s="315">
        <f t="shared" si="14"/>
        <v>232250084</v>
      </c>
      <c r="AG14" s="316">
        <f t="shared" si="14"/>
        <v>2684059547</v>
      </c>
      <c r="AH14" s="317">
        <f t="shared" si="14"/>
        <v>58327542</v>
      </c>
      <c r="AI14" s="315">
        <f t="shared" si="14"/>
        <v>58327542</v>
      </c>
      <c r="AJ14" s="318">
        <f t="shared" si="14"/>
        <v>437673505</v>
      </c>
      <c r="AK14" s="302"/>
      <c r="AL14" s="317">
        <f>AL16+AL35+AL43+AL57</f>
        <v>-20000000</v>
      </c>
      <c r="AM14" s="318">
        <f>AM16+AM35+AM43+AM57</f>
        <v>0</v>
      </c>
      <c r="AO14" s="183"/>
      <c r="AP14" s="184" t="s">
        <v>87</v>
      </c>
      <c r="AQ14" s="217">
        <f>F19-AQ7-AQ8-AQ9-AQ10-AQ11-AQ12-AQ13</f>
        <v>5070942083</v>
      </c>
      <c r="AR14" s="217">
        <f>I19-AR7-AR8-AR9-AR10-AR11-AR12-AR13</f>
        <v>4892078071</v>
      </c>
      <c r="AS14" s="217">
        <f>L19-AS7-AS8-AS9-AS10-AS11-AS12-AS13</f>
        <v>3712519046</v>
      </c>
      <c r="AT14" s="308"/>
      <c r="AU14" s="238">
        <f t="shared" si="0"/>
        <v>0.96472765630677781</v>
      </c>
      <c r="AV14" s="238">
        <f t="shared" si="1"/>
        <v>0.73211623900142264</v>
      </c>
      <c r="AW14" s="239">
        <f>(I41+I46+I49+I52+I55+I58+I61+I64+I67+I70+I73+I78+I81+I82+I83+I85+I94+I104)/AO$2*12+I47+I50+I53+I56+I59+I62+I65+I68+I71+I74</f>
        <v>8967344841</v>
      </c>
      <c r="AX14" s="239">
        <f>(L41+L46+L49+L52+L55+L58+L61+L64+L67+L70+L73+L78+L81+L82+L83+L85+L94+L104)/AO$2*12+L47+L50+L53+L56+L59+L62+L65+L68+L71+L74</f>
        <v>7785432471</v>
      </c>
      <c r="AY14" s="239">
        <f t="shared" si="2"/>
        <v>3896402758</v>
      </c>
      <c r="AZ14" s="240">
        <f t="shared" si="3"/>
        <v>2714490388</v>
      </c>
      <c r="BB14" s="310" t="s">
        <v>88</v>
      </c>
      <c r="BC14" s="319">
        <f>+F64</f>
        <v>2462814026</v>
      </c>
      <c r="BD14" s="320">
        <f>+I64</f>
        <v>2466221886</v>
      </c>
      <c r="BE14" s="321">
        <f>K64</f>
        <v>308611932</v>
      </c>
      <c r="BF14" s="193">
        <f>+BE14+[1]NOVIEMBRE!BE14+[1]OCTUBRE!BE14+[1]SEPTIEMBRE!BF14</f>
        <v>1707813716</v>
      </c>
      <c r="BG14" s="194" t="s">
        <v>89</v>
      </c>
      <c r="BH14" s="268">
        <f t="shared" si="13"/>
        <v>0</v>
      </c>
      <c r="BI14" s="268">
        <f t="shared" si="13"/>
        <v>0</v>
      </c>
      <c r="BJ14" s="268">
        <f t="shared" si="13"/>
        <v>0</v>
      </c>
      <c r="BK14" s="268">
        <f t="shared" si="13"/>
        <v>0</v>
      </c>
      <c r="BL14" s="196">
        <f>+BK14+[1]NOVIEMBRE!BK14+[1]OCTUBRE!BK14+[1]SEPTIEMBRE!BL14</f>
        <v>0</v>
      </c>
      <c r="BM14" s="322" t="s">
        <v>90</v>
      </c>
      <c r="BN14" s="284">
        <f>X35-X41+X83-X88</f>
        <v>15140620218</v>
      </c>
      <c r="BO14" s="282">
        <f>AA35-AA41+AA83-AA88</f>
        <v>14235451493</v>
      </c>
      <c r="BP14" s="282">
        <f>AD35-AD41+AD83-AD88</f>
        <v>14235451493</v>
      </c>
      <c r="BQ14" s="286">
        <f>AF35-AF41+AF83-AF88</f>
        <v>977023931</v>
      </c>
      <c r="BR14" s="229">
        <f>+BQ14+[1]NOVIEMBRE!BQ14+[1]OCTUBRE!BQ14+[1]SEPTIEMBRE!BQ14+[1]AGOSTO!BQ14+[1]JULIO!BQ14+[1]JUNIO!BQ14+[1]MAYO!BQ14+[1]ABRIL!BQ14+[1]MARZO!BQ14+[1]FEBRERO!BQ14+[1]ENERO!BQ14</f>
        <v>11390166952</v>
      </c>
    </row>
    <row r="15" spans="1:70" s="179" customFormat="1" ht="24.95" customHeight="1" thickBot="1">
      <c r="A15" s="323">
        <f>+IF([1]NOVIEMBRE!A15=0,"",[1]NOVIEMBRE!A15)</f>
        <v>1004</v>
      </c>
      <c r="B15" s="288" t="str">
        <f>+IF([1]NOVIEMBRE!B15=0,"",[1]NOVIEMBRE!B15)</f>
        <v>Cesantias Ley 50/1990 a Dic-31-2019</v>
      </c>
      <c r="C15" s="324">
        <f>+[1]ENERO!C15</f>
        <v>0</v>
      </c>
      <c r="D15" s="325">
        <f>[1]NOVIEMBRE!D15+DICIEMBRE!P15</f>
        <v>0</v>
      </c>
      <c r="E15" s="325">
        <f>[1]NOVIEMBRE!E15+DICIEMBRE!Q15</f>
        <v>0</v>
      </c>
      <c r="F15" s="326">
        <f>SUM(C15:E15)</f>
        <v>0</v>
      </c>
      <c r="G15" s="327">
        <f>[1]NOVIEMBRE!I15</f>
        <v>0</v>
      </c>
      <c r="H15" s="328">
        <v>0</v>
      </c>
      <c r="I15" s="326">
        <f>SUM(G15:H15)</f>
        <v>0</v>
      </c>
      <c r="J15" s="327">
        <f>[1]NOVIEMBRE!L15</f>
        <v>0</v>
      </c>
      <c r="K15" s="329">
        <v>0</v>
      </c>
      <c r="L15" s="326">
        <f>SUM(J15:K15)</f>
        <v>0</v>
      </c>
      <c r="M15" s="327">
        <f>F15-I15</f>
        <v>0</v>
      </c>
      <c r="N15" s="326">
        <f>F15-L15</f>
        <v>0</v>
      </c>
      <c r="O15" s="308"/>
      <c r="P15" s="330">
        <v>0</v>
      </c>
      <c r="Q15" s="331">
        <v>0</v>
      </c>
      <c r="S15" s="273" t="str">
        <f>+IF([1]NOVIEMBRE!S15=0,"",[1]NOVIEMBRE!S15)</f>
        <v/>
      </c>
      <c r="T15" s="274" t="str">
        <f>+IF([1]NOVIEMBRE!T15=0,"",[1]NOVIEMBRE!T15)</f>
        <v xml:space="preserve"> </v>
      </c>
      <c r="U15" s="275"/>
      <c r="V15" s="275"/>
      <c r="W15" s="275"/>
      <c r="X15" s="275"/>
      <c r="Y15" s="275"/>
      <c r="Z15" s="275"/>
      <c r="AA15" s="275"/>
      <c r="AB15" s="275"/>
      <c r="AC15" s="275"/>
      <c r="AD15" s="275"/>
      <c r="AE15" s="275"/>
      <c r="AF15" s="275"/>
      <c r="AG15" s="275"/>
      <c r="AH15" s="275"/>
      <c r="AI15" s="275"/>
      <c r="AJ15" s="276"/>
      <c r="AK15" s="302"/>
      <c r="AL15" s="332"/>
      <c r="AM15" s="333"/>
      <c r="AO15" s="309"/>
      <c r="AP15" s="184" t="s">
        <v>91</v>
      </c>
      <c r="AQ15" s="217">
        <f>F113</f>
        <v>0</v>
      </c>
      <c r="AR15" s="217">
        <f>I113</f>
        <v>733699203</v>
      </c>
      <c r="AS15" s="217">
        <f>L113</f>
        <v>733699203</v>
      </c>
      <c r="AT15" s="186"/>
      <c r="AU15" s="218" t="str">
        <f t="shared" si="0"/>
        <v xml:space="preserve"> </v>
      </c>
      <c r="AV15" s="238" t="str">
        <f t="shared" si="1"/>
        <v xml:space="preserve"> </v>
      </c>
      <c r="AW15" s="217">
        <f>+AR15</f>
        <v>733699203</v>
      </c>
      <c r="AX15" s="217">
        <f>+AS15</f>
        <v>733699203</v>
      </c>
      <c r="AY15" s="217">
        <f t="shared" si="2"/>
        <v>733699203</v>
      </c>
      <c r="AZ15" s="219">
        <f t="shared" si="3"/>
        <v>733699203</v>
      </c>
      <c r="BA15" s="308"/>
      <c r="BB15" s="310" t="s">
        <v>92</v>
      </c>
      <c r="BC15" s="319">
        <f>F46+F49</f>
        <v>0</v>
      </c>
      <c r="BD15" s="320">
        <f>I46+I49</f>
        <v>0</v>
      </c>
      <c r="BE15" s="321">
        <f>K46+K49</f>
        <v>0</v>
      </c>
      <c r="BF15" s="193">
        <f>+BE15+[1]NOVIEMBRE!BE15+[1]OCTUBRE!BE15+[1]SEPTIEMBRE!BF15</f>
        <v>0</v>
      </c>
      <c r="BG15" s="194" t="s">
        <v>93</v>
      </c>
      <c r="BH15" s="268">
        <f t="shared" si="13"/>
        <v>7876850430</v>
      </c>
      <c r="BI15" s="268">
        <f t="shared" si="13"/>
        <v>7876850430</v>
      </c>
      <c r="BJ15" s="268">
        <f t="shared" si="13"/>
        <v>7876850430</v>
      </c>
      <c r="BK15" s="268">
        <f t="shared" si="13"/>
        <v>279911741</v>
      </c>
      <c r="BL15" s="196">
        <f>+BK15+[1]NOVIEMBRE!BK15+[1]OCTUBRE!BK15+[1]SEPTIEMBRE!BL15</f>
        <v>7203653579</v>
      </c>
      <c r="BM15" s="226" t="s">
        <v>73</v>
      </c>
      <c r="BN15" s="270">
        <f>SUM(BN16:BN21)</f>
        <v>3956003687</v>
      </c>
      <c r="BO15" s="268">
        <f>SUM(BO16:BO21)</f>
        <v>3613673522</v>
      </c>
      <c r="BP15" s="268">
        <f>SUM(BP16:BP21)</f>
        <v>3613673522</v>
      </c>
      <c r="BQ15" s="272">
        <f>SUM(BQ16:BQ21)</f>
        <v>564368036</v>
      </c>
      <c r="BR15" s="229">
        <f>SUM(BR16:BR21)</f>
        <v>2973543967</v>
      </c>
    </row>
    <row r="16" spans="1:70" s="179" customFormat="1" ht="24.95" customHeight="1" thickBot="1">
      <c r="A16" s="334" t="str">
        <f>+IF([1]NOVIEMBRE!A16=0,"",[1]NOVIEMBRE!A16)</f>
        <v/>
      </c>
      <c r="B16" s="335" t="str">
        <f>+IF([1]NOVIEMBRE!B16=0,"",[1]NOVIEMBRE!B16)</f>
        <v/>
      </c>
      <c r="C16" s="336"/>
      <c r="D16" s="336"/>
      <c r="E16" s="336"/>
      <c r="F16" s="336"/>
      <c r="G16" s="336"/>
      <c r="H16" s="336"/>
      <c r="I16" s="336"/>
      <c r="J16" s="336"/>
      <c r="K16" s="336"/>
      <c r="L16" s="336"/>
      <c r="M16" s="336"/>
      <c r="N16" s="337"/>
      <c r="O16" s="308"/>
      <c r="P16" s="338"/>
      <c r="Q16" s="339"/>
      <c r="S16" s="340">
        <f>+IF([1]NOVIEMBRE!S16=0,"",[1]NOVIEMBRE!S16)</f>
        <v>1010100</v>
      </c>
      <c r="T16" s="341" t="str">
        <f>+IF([1]NOVIEMBRE!T16=0,"",[1]NOVIEMBRE!T16)</f>
        <v>Servicios Personales Asociados a Nómina</v>
      </c>
      <c r="U16" s="314">
        <f t="shared" ref="U16:AJ16" si="15">SUM(U17:U20)+U33</f>
        <v>762618633</v>
      </c>
      <c r="V16" s="315">
        <f t="shared" si="15"/>
        <v>0</v>
      </c>
      <c r="W16" s="315">
        <f t="shared" si="15"/>
        <v>48023607</v>
      </c>
      <c r="X16" s="316">
        <f t="shared" si="15"/>
        <v>810642240</v>
      </c>
      <c r="Y16" s="317">
        <f t="shared" si="15"/>
        <v>734094794</v>
      </c>
      <c r="Z16" s="315">
        <f t="shared" si="15"/>
        <v>59833214</v>
      </c>
      <c r="AA16" s="316">
        <f t="shared" si="15"/>
        <v>793928008</v>
      </c>
      <c r="AB16" s="317">
        <f t="shared" si="15"/>
        <v>734094794</v>
      </c>
      <c r="AC16" s="315">
        <f t="shared" si="15"/>
        <v>59833214</v>
      </c>
      <c r="AD16" s="316">
        <f t="shared" si="15"/>
        <v>793928008</v>
      </c>
      <c r="AE16" s="317">
        <f t="shared" si="15"/>
        <v>626644991</v>
      </c>
      <c r="AF16" s="315">
        <f t="shared" si="15"/>
        <v>107592502</v>
      </c>
      <c r="AG16" s="316">
        <f t="shared" si="15"/>
        <v>734237493</v>
      </c>
      <c r="AH16" s="317">
        <f t="shared" si="15"/>
        <v>16714232</v>
      </c>
      <c r="AI16" s="315">
        <f t="shared" si="15"/>
        <v>16714232</v>
      </c>
      <c r="AJ16" s="318">
        <f t="shared" si="15"/>
        <v>76404747</v>
      </c>
      <c r="AK16" s="302"/>
      <c r="AL16" s="317">
        <f>SUM(AL17:AL20)+AL33</f>
        <v>0</v>
      </c>
      <c r="AM16" s="318">
        <f>SUM(AM17:AM20)+AM33</f>
        <v>0</v>
      </c>
      <c r="AO16" s="183"/>
      <c r="AP16" s="342" t="s">
        <v>94</v>
      </c>
      <c r="AQ16" s="343">
        <f>F10</f>
        <v>38580655</v>
      </c>
      <c r="AR16" s="343">
        <f>I10</f>
        <v>38580655</v>
      </c>
      <c r="AS16" s="343">
        <f>L10</f>
        <v>38580655</v>
      </c>
      <c r="AT16" s="308"/>
      <c r="AU16" s="344">
        <f t="shared" si="0"/>
        <v>1</v>
      </c>
      <c r="AV16" s="344">
        <f t="shared" si="1"/>
        <v>1</v>
      </c>
      <c r="AW16" s="343">
        <f t="shared" ref="AW16:AX16" si="16">+AR16</f>
        <v>38580655</v>
      </c>
      <c r="AX16" s="343">
        <f t="shared" si="16"/>
        <v>38580655</v>
      </c>
      <c r="AY16" s="217">
        <f t="shared" si="2"/>
        <v>0</v>
      </c>
      <c r="AZ16" s="345">
        <f t="shared" si="3"/>
        <v>0</v>
      </c>
      <c r="BA16" s="308"/>
      <c r="BB16" s="267" t="s">
        <v>95</v>
      </c>
      <c r="BC16" s="242">
        <f>F43</f>
        <v>315136531</v>
      </c>
      <c r="BD16" s="243">
        <f>I43</f>
        <v>202216632</v>
      </c>
      <c r="BE16" s="244">
        <f>K43</f>
        <v>89128000</v>
      </c>
      <c r="BF16" s="193">
        <f>+BE16+[1]NOVIEMBRE!BE16+[1]OCTUBRE!BE16+[1]SEPTIEMBRE!BF16</f>
        <v>202216632</v>
      </c>
      <c r="BG16" s="194" t="s">
        <v>96</v>
      </c>
      <c r="BH16" s="346">
        <f>BH7+BH12+BH13+BH14+BH15</f>
        <v>38710529324</v>
      </c>
      <c r="BI16" s="346">
        <f>BI7+BI12+BI13+BI14+BI15</f>
        <v>37094238661</v>
      </c>
      <c r="BJ16" s="346">
        <f>BJ7+BJ12+BJ13+BJ14+BJ15</f>
        <v>36694238661</v>
      </c>
      <c r="BK16" s="346">
        <f>BK7+BK12+BK13+BK14+BK15</f>
        <v>3320373808</v>
      </c>
      <c r="BL16" s="196">
        <f>+BK16+[1]NOVIEMBRE!BK16+[1]OCTUBRE!BK16+[1]SEPTIEMBRE!BL16</f>
        <v>28801003785</v>
      </c>
      <c r="BM16" s="247" t="s">
        <v>97</v>
      </c>
      <c r="BN16" s="270">
        <f>X114-X121+X147-X148-X153</f>
        <v>837787100</v>
      </c>
      <c r="BO16" s="268">
        <f>AA114-AA121+AA147-AA148-AA153</f>
        <v>809190165</v>
      </c>
      <c r="BP16" s="268">
        <f>AD114-AD121+AD147-AD148-AD153</f>
        <v>809190165</v>
      </c>
      <c r="BQ16" s="347">
        <f>AF114-AF121+AF147-AF148-AF153</f>
        <v>140104280</v>
      </c>
      <c r="BR16" s="229">
        <f>+BQ16+[1]NOVIEMBRE!BQ16+[1]OCTUBRE!BQ16+[1]SEPTIEMBRE!BQ16+[1]AGOSTO!BQ16+[1]JULIO!BQ16+[1]JUNIO!BQ16+[1]MAYO!BQ16+[1]ABRIL!BQ16+[1]MARZO!BQ16+[1]FEBRERO!BQ16+[1]ENERO!BQ16</f>
        <v>652498294</v>
      </c>
    </row>
    <row r="17" spans="1:249" s="308" customFormat="1" ht="24.95" customHeight="1" thickBot="1">
      <c r="A17" s="251">
        <f>+IF([1]NOVIEMBRE!A17=0,"",[1]NOVIEMBRE!A17)</f>
        <v>11</v>
      </c>
      <c r="B17" s="348" t="str">
        <f>+IF([1]NOVIEMBRE!B17=0,"",[1]NOVIEMBRE!B17)</f>
        <v>INGRESOS  CORRIENTES</v>
      </c>
      <c r="C17" s="206">
        <f>C19+C94+C104</f>
        <v>26810393684</v>
      </c>
      <c r="D17" s="204">
        <f t="shared" ref="D17:Q17" si="17">D19+D94+D104</f>
        <v>0</v>
      </c>
      <c r="E17" s="204">
        <f t="shared" si="17"/>
        <v>11861554985</v>
      </c>
      <c r="F17" s="204">
        <f t="shared" si="17"/>
        <v>38671948669</v>
      </c>
      <c r="G17" s="204">
        <f t="shared" si="17"/>
        <v>34544345676</v>
      </c>
      <c r="H17" s="204">
        <f t="shared" si="17"/>
        <v>2276889265</v>
      </c>
      <c r="I17" s="204">
        <f t="shared" si="17"/>
        <v>36821234941</v>
      </c>
      <c r="J17" s="204">
        <f t="shared" si="17"/>
        <v>24858496586</v>
      </c>
      <c r="K17" s="204">
        <f t="shared" si="17"/>
        <v>3315573573</v>
      </c>
      <c r="L17" s="204">
        <f t="shared" si="17"/>
        <v>28174070159</v>
      </c>
      <c r="M17" s="204">
        <f t="shared" si="17"/>
        <v>1850713728</v>
      </c>
      <c r="N17" s="207">
        <f t="shared" si="17"/>
        <v>10497878510</v>
      </c>
      <c r="P17" s="253">
        <f t="shared" si="17"/>
        <v>0</v>
      </c>
      <c r="Q17" s="255">
        <f t="shared" si="17"/>
        <v>0</v>
      </c>
      <c r="R17" s="179"/>
      <c r="S17" s="349">
        <f>+IF([1]NOVIEMBRE!S17=0,"",[1]NOVIEMBRE!S17)</f>
        <v>1010101</v>
      </c>
      <c r="T17" s="350" t="str">
        <f>+IF([1]NOVIEMBRE!T17=0,"",[1]NOVIEMBRE!T17)</f>
        <v>Sueldos del Personal de nómina</v>
      </c>
      <c r="U17" s="351">
        <f>+[1]ENERO!U17</f>
        <v>599712804</v>
      </c>
      <c r="V17" s="352">
        <f>[1]NOVIEMBRE!V17+DICIEMBRE!AL17</f>
        <v>0</v>
      </c>
      <c r="W17" s="352">
        <f>[1]NOVIEMBRE!W17+DICIEMBRE!AM17</f>
        <v>0</v>
      </c>
      <c r="X17" s="353">
        <f>SUM(U17:W17)</f>
        <v>599712804</v>
      </c>
      <c r="Y17" s="354">
        <f>[1]NOVIEMBRE!AA17</f>
        <v>544365409</v>
      </c>
      <c r="Z17" s="293">
        <v>49861637</v>
      </c>
      <c r="AA17" s="353">
        <f>SUM(Y17:Z17)</f>
        <v>594227046</v>
      </c>
      <c r="AB17" s="354">
        <f>[1]NOVIEMBRE!AD17</f>
        <v>544365409</v>
      </c>
      <c r="AC17" s="293">
        <v>49861637</v>
      </c>
      <c r="AD17" s="353">
        <f>SUM(AB17:AC17)</f>
        <v>594227046</v>
      </c>
      <c r="AE17" s="354">
        <f>[1]NOVIEMBRE!AG17</f>
        <v>494408162</v>
      </c>
      <c r="AF17" s="293">
        <v>49957247</v>
      </c>
      <c r="AG17" s="353">
        <f>SUM(AE17:AF17)</f>
        <v>544365409</v>
      </c>
      <c r="AH17" s="354">
        <f>X17-AA17</f>
        <v>5485758</v>
      </c>
      <c r="AI17" s="352">
        <f>X17-AD17</f>
        <v>5485758</v>
      </c>
      <c r="AJ17" s="355">
        <f>X17-AG17</f>
        <v>55347395</v>
      </c>
      <c r="AK17" s="179"/>
      <c r="AL17" s="295">
        <v>0</v>
      </c>
      <c r="AM17" s="296">
        <v>0</v>
      </c>
      <c r="AN17" s="179"/>
      <c r="AO17" s="237"/>
      <c r="AP17" s="356" t="s">
        <v>98</v>
      </c>
      <c r="AQ17" s="357">
        <f>SUM(AQ7:AQ16)</f>
        <v>34658082808</v>
      </c>
      <c r="AR17" s="358">
        <f>SUM(AR7:AR16)</f>
        <v>33541535277</v>
      </c>
      <c r="AS17" s="359">
        <f>SUM(AS7:AS16)</f>
        <v>24894383995</v>
      </c>
      <c r="AT17" s="360"/>
      <c r="AU17" s="358">
        <f t="shared" si="0"/>
        <v>0.9677839210788004</v>
      </c>
      <c r="AV17" s="358">
        <f t="shared" si="1"/>
        <v>0.71828508613447362</v>
      </c>
      <c r="AW17" s="361">
        <f>SUM(AX7:AX16)</f>
        <v>28967297420</v>
      </c>
      <c r="AX17" s="361">
        <f>SUM(AX7:AX16)</f>
        <v>28967297420</v>
      </c>
      <c r="AY17" s="361">
        <f>SUM(AY7:AY16)</f>
        <v>2958719239</v>
      </c>
      <c r="AZ17" s="362">
        <f>SUM(AZ7:AZ16)</f>
        <v>-5690785388</v>
      </c>
      <c r="BA17" s="179"/>
      <c r="BB17" s="267" t="s">
        <v>99</v>
      </c>
      <c r="BC17" s="242">
        <f>F41+F52+F55+F58+F61+F67+F70+F73+F76+F79+F82+F86+F87+F88+F89+F90+F91</f>
        <v>1484109339</v>
      </c>
      <c r="BD17" s="243">
        <f>I41+I52+I55+I58+I61+I67+I70+I73+I76+I79+I82+I86+I87+I88+I89+I90+I91</f>
        <v>1307964171</v>
      </c>
      <c r="BE17" s="244">
        <f>K41+K52+K55+K58+K61+K67+K70+K73+K76+K79+K82+K86+K87+K88+K89+K90+K91</f>
        <v>132358847</v>
      </c>
      <c r="BF17" s="193">
        <f>+BE17+[1]NOVIEMBRE!BE17+[1]OCTUBRE!BE17+[1]SEPTIEMBRE!BF17</f>
        <v>886813316</v>
      </c>
      <c r="BG17" s="363" t="s">
        <v>100</v>
      </c>
      <c r="BH17" s="364">
        <f>BC23-BH16</f>
        <v>-38710529324</v>
      </c>
      <c r="BI17" s="364"/>
      <c r="BJ17" s="364"/>
      <c r="BK17" s="364"/>
      <c r="BL17" s="196">
        <f>+BK17+[1]NOVIEMBRE!BK17+[1]OCTUBRE!BK17+[1]SEPTIEMBRE!BL17</f>
        <v>0</v>
      </c>
      <c r="BM17" s="247" t="s">
        <v>101</v>
      </c>
      <c r="BN17" s="270">
        <f>X123-X126-X139+X155-X156-X167-X168</f>
        <v>1486914116</v>
      </c>
      <c r="BO17" s="268">
        <f>AA123-AA126-AA139+AA155-AA156-AA167-AA168</f>
        <v>1262922659</v>
      </c>
      <c r="BP17" s="268">
        <f>AD123-AD126-AD139+AD155-AD156-AD167-AD168</f>
        <v>1262922659</v>
      </c>
      <c r="BQ17" s="347">
        <f>AF123-AF126-AF139+AF155-AF156-AF167-AF168</f>
        <v>166054499</v>
      </c>
      <c r="BR17" s="229">
        <f>+BQ17+[1]NOVIEMBRE!BQ17+[1]OCTUBRE!BQ17+[1]SEPTIEMBRE!BQ17+[1]AGOSTO!BQ17+[1]JULIO!BQ17+[1]JUNIO!BQ17+[1]MAYO!BQ17+[1]ABRIL!BQ17+[1]MARZO!BQ17+[1]FEBRERO!BQ17+[1]ENERO!BQ17</f>
        <v>1036495367</v>
      </c>
    </row>
    <row r="18" spans="1:249" s="179" customFormat="1" ht="24.95" customHeight="1" thickBot="1">
      <c r="A18" s="287" t="str">
        <f>+IF([1]NOVIEMBRE!A18=0,"",[1]NOVIEMBRE!A18)</f>
        <v/>
      </c>
      <c r="B18" s="365" t="str">
        <f>+IF([1]NOVIEMBRE!B18=0,"",[1]NOVIEMBRE!B18)</f>
        <v/>
      </c>
      <c r="C18" s="97"/>
      <c r="D18" s="97"/>
      <c r="E18" s="97"/>
      <c r="F18" s="97"/>
      <c r="G18" s="97"/>
      <c r="H18" s="97"/>
      <c r="I18" s="97"/>
      <c r="J18" s="97"/>
      <c r="K18" s="97"/>
      <c r="L18" s="97"/>
      <c r="M18" s="97"/>
      <c r="N18" s="366"/>
      <c r="P18" s="367"/>
      <c r="Q18" s="368"/>
      <c r="S18" s="349">
        <f>+IF([1]NOVIEMBRE!S18=0,"",[1]NOVIEMBRE!S18)</f>
        <v>1010102</v>
      </c>
      <c r="T18" s="350" t="str">
        <f>+IF([1]NOVIEMBRE!T18=0,"",[1]NOVIEMBRE!T18)</f>
        <v>Horas Extras,Dominic.,Festivos y Rec. Nocturnos</v>
      </c>
      <c r="U18" s="351">
        <f>+[1]ENERO!U18</f>
        <v>0</v>
      </c>
      <c r="V18" s="352">
        <f>[1]NOVIEMBRE!V18+DICIEMBRE!AL18</f>
        <v>0</v>
      </c>
      <c r="W18" s="352">
        <f>[1]NOVIEMBRE!W18+DICIEMBRE!AM18</f>
        <v>0</v>
      </c>
      <c r="X18" s="353">
        <f>SUM(U18:W18)</f>
        <v>0</v>
      </c>
      <c r="Y18" s="354">
        <f>[1]NOVIEMBRE!AA18</f>
        <v>0</v>
      </c>
      <c r="Z18" s="293"/>
      <c r="AA18" s="353">
        <f>SUM(Y18:Z18)</f>
        <v>0</v>
      </c>
      <c r="AB18" s="354">
        <f>[1]NOVIEMBRE!AD18</f>
        <v>0</v>
      </c>
      <c r="AC18" s="293">
        <v>0</v>
      </c>
      <c r="AD18" s="353">
        <f>SUM(AB18:AC18)</f>
        <v>0</v>
      </c>
      <c r="AE18" s="354">
        <f>[1]NOVIEMBRE!AG18</f>
        <v>0</v>
      </c>
      <c r="AF18" s="293">
        <v>0</v>
      </c>
      <c r="AG18" s="353">
        <f>SUM(AE18:AF18)</f>
        <v>0</v>
      </c>
      <c r="AH18" s="354">
        <f>X18-AA18</f>
        <v>0</v>
      </c>
      <c r="AI18" s="352">
        <f>X18-AD18</f>
        <v>0</v>
      </c>
      <c r="AJ18" s="355">
        <f>X18-AG18</f>
        <v>0</v>
      </c>
      <c r="AL18" s="295">
        <v>0</v>
      </c>
      <c r="AM18" s="296">
        <v>0</v>
      </c>
      <c r="AO18" s="183"/>
      <c r="AP18" s="97" t="s">
        <v>102</v>
      </c>
      <c r="AQ18" s="97"/>
      <c r="AR18" s="97"/>
      <c r="AS18" s="97"/>
      <c r="AT18" s="97"/>
      <c r="AU18" s="97"/>
      <c r="AV18" s="97"/>
      <c r="AW18" s="97"/>
      <c r="AX18" s="97"/>
      <c r="AY18" s="97"/>
      <c r="AZ18" s="97"/>
      <c r="BA18" s="308"/>
      <c r="BB18" s="310" t="s">
        <v>103</v>
      </c>
      <c r="BC18" s="242">
        <f>+F95+F96+F97+F99</f>
        <v>3587533338</v>
      </c>
      <c r="BD18" s="243">
        <f>+I95+I96+I97+I99</f>
        <v>3587533338</v>
      </c>
      <c r="BE18" s="244">
        <f>+K95+K96+K97+K99</f>
        <v>70010000</v>
      </c>
      <c r="BF18" s="193">
        <f>+BE18+[1]NOVIEMBRE!BE18+[1]OCTUBRE!BE18+[1]SEPTIEMBRE!BF18</f>
        <v>3587533338</v>
      </c>
      <c r="BM18" s="247" t="s">
        <v>104</v>
      </c>
      <c r="BN18" s="270">
        <f>X148+X156</f>
        <v>1410519687</v>
      </c>
      <c r="BO18" s="268">
        <f>AA148+AA156</f>
        <v>1324221567</v>
      </c>
      <c r="BP18" s="268">
        <f>AD148+AD156</f>
        <v>1324221567</v>
      </c>
      <c r="BQ18" s="347">
        <f>AF148+AF156</f>
        <v>237960439</v>
      </c>
      <c r="BR18" s="229">
        <f>+BQ18+[1]NOVIEMBRE!BQ18+[1]OCTUBRE!BQ18+[1]SEPTIEMBRE!BQ18+[1]AGOSTO!BQ18+[1]JULIO!BQ18+[1]JUNIO!BQ18+[1]MAYO!BQ18+[1]ABRIL!BQ18+[1]MARZO!BQ18+[1]FEBRERO!BQ18+[1]ENERO!BQ18</f>
        <v>1067211175</v>
      </c>
    </row>
    <row r="19" spans="1:249" s="179" customFormat="1" ht="24.95" customHeight="1" thickBot="1">
      <c r="A19" s="369">
        <f>+IF([1]NOVIEMBRE!A19=0,"",[1]NOVIEMBRE!A19)</f>
        <v>113</v>
      </c>
      <c r="B19" s="370" t="str">
        <f>+IF([1]NOVIEMBRE!B19=0,"",[1]NOVIEMBRE!B19)</f>
        <v>VENTA DE SERVICIOS</v>
      </c>
      <c r="C19" s="206">
        <f t="shared" ref="C19:N19" si="18">C21+C85</f>
        <v>26742651723</v>
      </c>
      <c r="D19" s="204">
        <f t="shared" si="18"/>
        <v>0</v>
      </c>
      <c r="E19" s="204">
        <f t="shared" si="18"/>
        <v>7876850430</v>
      </c>
      <c r="F19" s="207">
        <f t="shared" si="18"/>
        <v>34619502153</v>
      </c>
      <c r="G19" s="206">
        <f t="shared" si="18"/>
        <v>30605596908</v>
      </c>
      <c r="H19" s="204">
        <f t="shared" si="18"/>
        <v>2163658511</v>
      </c>
      <c r="I19" s="207">
        <f t="shared" si="18"/>
        <v>32769255419</v>
      </c>
      <c r="J19" s="206">
        <f t="shared" si="18"/>
        <v>21011819193</v>
      </c>
      <c r="K19" s="204">
        <f t="shared" si="18"/>
        <v>3110284944</v>
      </c>
      <c r="L19" s="207">
        <f t="shared" si="18"/>
        <v>24122104137</v>
      </c>
      <c r="M19" s="206">
        <f t="shared" si="18"/>
        <v>1850246734</v>
      </c>
      <c r="N19" s="207">
        <f t="shared" si="18"/>
        <v>10497398016</v>
      </c>
      <c r="O19" s="308"/>
      <c r="P19" s="371">
        <f>P21+P85</f>
        <v>0</v>
      </c>
      <c r="Q19" s="372">
        <f>Q21+Q85</f>
        <v>0</v>
      </c>
      <c r="S19" s="349">
        <f>+IF([1]NOVIEMBRE!S19=0,"",[1]NOVIEMBRE!S19)</f>
        <v>1010103</v>
      </c>
      <c r="T19" s="350" t="str">
        <f>+IF([1]NOVIEMBRE!T19=0,"",[1]NOVIEMBRE!T19)</f>
        <v>Prima Técnica</v>
      </c>
      <c r="U19" s="351">
        <f>+[1]ENERO!U19</f>
        <v>0</v>
      </c>
      <c r="V19" s="352">
        <f>[1]NOVIEMBRE!V19+DICIEMBRE!AL19</f>
        <v>0</v>
      </c>
      <c r="W19" s="352">
        <f>[1]NOVIEMBRE!W19+DICIEMBRE!AM19</f>
        <v>0</v>
      </c>
      <c r="X19" s="353">
        <f>SUM(U19:W19)</f>
        <v>0</v>
      </c>
      <c r="Y19" s="354">
        <f>[1]NOVIEMBRE!AA19</f>
        <v>0</v>
      </c>
      <c r="Z19" s="293">
        <v>0</v>
      </c>
      <c r="AA19" s="353">
        <f>SUM(Y19:Z19)</f>
        <v>0</v>
      </c>
      <c r="AB19" s="354">
        <f>[1]NOVIEMBRE!AD19</f>
        <v>0</v>
      </c>
      <c r="AC19" s="293">
        <v>0</v>
      </c>
      <c r="AD19" s="353">
        <f>SUM(AB19:AC19)</f>
        <v>0</v>
      </c>
      <c r="AE19" s="354">
        <f>[1]NOVIEMBRE!AG19</f>
        <v>0</v>
      </c>
      <c r="AF19" s="293">
        <v>0</v>
      </c>
      <c r="AG19" s="353">
        <f>SUM(AE19:AF19)</f>
        <v>0</v>
      </c>
      <c r="AH19" s="354">
        <f>X19-AA19</f>
        <v>0</v>
      </c>
      <c r="AI19" s="352">
        <f>X19-AD19</f>
        <v>0</v>
      </c>
      <c r="AJ19" s="355">
        <f>X19-AG19</f>
        <v>0</v>
      </c>
      <c r="AL19" s="295">
        <v>0</v>
      </c>
      <c r="AM19" s="296">
        <v>0</v>
      </c>
      <c r="AO19" s="183"/>
      <c r="AP19" s="373"/>
      <c r="AQ19" s="374" t="s">
        <v>15</v>
      </c>
      <c r="AR19" s="375" t="s">
        <v>53</v>
      </c>
      <c r="AS19" s="376" t="s">
        <v>105</v>
      </c>
      <c r="AT19" s="375" t="s">
        <v>18</v>
      </c>
      <c r="AU19" s="377" t="s">
        <v>18</v>
      </c>
      <c r="AV19" s="378" t="s">
        <v>18</v>
      </c>
      <c r="AW19" s="379" t="str">
        <f>+CONCATENATE("PROYECCION A DICIEMBRE 31 DEL ",N3)</f>
        <v>PROYECCION A DICIEMBRE 31 DEL 2020</v>
      </c>
      <c r="AX19" s="380"/>
      <c r="AY19" s="380"/>
      <c r="AZ19" s="381"/>
      <c r="BA19" s="308"/>
      <c r="BB19" s="382" t="s">
        <v>106</v>
      </c>
      <c r="BC19" s="383">
        <f>+F105+F106+F107+F108+F109+F110+F98+F100+F101</f>
        <v>464913178</v>
      </c>
      <c r="BD19" s="320">
        <f>+I105+I106+I107+I108+I109+I110+I98+I100+I101</f>
        <v>464446184</v>
      </c>
      <c r="BE19" s="321">
        <f>+K105+K106+K107+K108+K109+K110+K98+K100+K101</f>
        <v>135278629</v>
      </c>
      <c r="BF19" s="193">
        <f>+BE19+[1]NOVIEMBRE!BE19+[1]OCTUBRE!BE19+[1]SEPTIEMBRE!BF19</f>
        <v>464432684</v>
      </c>
      <c r="BG19" s="308"/>
      <c r="BH19" s="308">
        <f>BN33</f>
        <v>0</v>
      </c>
      <c r="BI19" s="308"/>
      <c r="BJ19" s="308"/>
      <c r="BK19" s="308"/>
      <c r="BM19" s="247" t="s">
        <v>107</v>
      </c>
      <c r="BN19" s="270">
        <f>X126+X167</f>
        <v>220782784</v>
      </c>
      <c r="BO19" s="268">
        <f>AA126+AA167</f>
        <v>217339131</v>
      </c>
      <c r="BP19" s="268">
        <f>AD126+AD167</f>
        <v>217339131</v>
      </c>
      <c r="BQ19" s="347">
        <f>AF126+AF167</f>
        <v>20248818</v>
      </c>
      <c r="BR19" s="229">
        <f>+BQ19+[1]NOVIEMBRE!BQ19+[1]OCTUBRE!BQ19+[1]SEPTIEMBRE!BQ19+[1]AGOSTO!BQ19+[1]JULIO!BQ19+[1]JUNIO!BQ19+[1]MAYO!BQ19+[1]ABRIL!BQ19+[1]MARZO!BQ19+[1]FEBRERO!BQ19+[1]ENERO!BQ19</f>
        <v>217339131</v>
      </c>
    </row>
    <row r="20" spans="1:249" s="396" customFormat="1" ht="24.95" customHeight="1" thickBot="1">
      <c r="A20" s="287" t="str">
        <f>+IF([1]NOVIEMBRE!A20=0,"",[1]NOVIEMBRE!A20)</f>
        <v/>
      </c>
      <c r="B20" s="384" t="str">
        <f>+IF([1]NOVIEMBRE!B20=0,"",[1]NOVIEMBRE!B20)</f>
        <v/>
      </c>
      <c r="C20" s="97"/>
      <c r="D20" s="97"/>
      <c r="E20" s="97"/>
      <c r="F20" s="97"/>
      <c r="G20" s="97"/>
      <c r="H20" s="97"/>
      <c r="I20" s="97"/>
      <c r="J20" s="97"/>
      <c r="K20" s="97"/>
      <c r="L20" s="97"/>
      <c r="M20" s="97"/>
      <c r="N20" s="366"/>
      <c r="O20" s="179"/>
      <c r="P20" s="367"/>
      <c r="Q20" s="368"/>
      <c r="R20" s="179"/>
      <c r="S20" s="349">
        <f>+IF([1]NOVIEMBRE!S20=0,"",[1]NOVIEMBRE!S20)</f>
        <v>1010104</v>
      </c>
      <c r="T20" s="350" t="str">
        <f>+IF([1]NOVIEMBRE!T20=0,"",[1]NOVIEMBRE!T20)</f>
        <v>Otros</v>
      </c>
      <c r="U20" s="351">
        <f t="shared" ref="U20:AJ20" si="19">SUM(U21:U32)</f>
        <v>162905829</v>
      </c>
      <c r="V20" s="352">
        <f t="shared" si="19"/>
        <v>0</v>
      </c>
      <c r="W20" s="352">
        <f t="shared" si="19"/>
        <v>0</v>
      </c>
      <c r="X20" s="353">
        <f t="shared" si="19"/>
        <v>162905829</v>
      </c>
      <c r="Y20" s="354">
        <f t="shared" si="19"/>
        <v>141705778</v>
      </c>
      <c r="Z20" s="385">
        <f t="shared" si="19"/>
        <v>9971577</v>
      </c>
      <c r="AA20" s="353">
        <f t="shared" si="19"/>
        <v>151677355</v>
      </c>
      <c r="AB20" s="354">
        <f t="shared" si="19"/>
        <v>141705778</v>
      </c>
      <c r="AC20" s="385">
        <f t="shared" si="19"/>
        <v>9971577</v>
      </c>
      <c r="AD20" s="353">
        <f t="shared" si="19"/>
        <v>151677355</v>
      </c>
      <c r="AE20" s="354">
        <f t="shared" si="19"/>
        <v>84213222</v>
      </c>
      <c r="AF20" s="385">
        <f t="shared" si="19"/>
        <v>57635255</v>
      </c>
      <c r="AG20" s="353">
        <f t="shared" si="19"/>
        <v>141848477</v>
      </c>
      <c r="AH20" s="354">
        <f t="shared" si="19"/>
        <v>11228474</v>
      </c>
      <c r="AI20" s="352">
        <f t="shared" si="19"/>
        <v>11228474</v>
      </c>
      <c r="AJ20" s="355">
        <f t="shared" si="19"/>
        <v>21057352</v>
      </c>
      <c r="AK20" s="179"/>
      <c r="AL20" s="386">
        <f>SUM(AL21:AL32)</f>
        <v>0</v>
      </c>
      <c r="AM20" s="387">
        <f>SUM(AM21:AM32)</f>
        <v>0</v>
      </c>
      <c r="AN20" s="179"/>
      <c r="AO20" s="237"/>
      <c r="AP20" s="388" t="s">
        <v>29</v>
      </c>
      <c r="AQ20" s="389" t="s">
        <v>43</v>
      </c>
      <c r="AR20" s="390" t="s">
        <v>30</v>
      </c>
      <c r="AS20" s="391" t="s">
        <v>30</v>
      </c>
      <c r="AT20" s="390" t="s">
        <v>31</v>
      </c>
      <c r="AU20" s="392" t="s">
        <v>32</v>
      </c>
      <c r="AV20" s="392" t="s">
        <v>32</v>
      </c>
      <c r="AW20" s="393" t="s">
        <v>53</v>
      </c>
      <c r="AX20" s="393" t="s">
        <v>27</v>
      </c>
      <c r="AY20" s="392" t="s">
        <v>108</v>
      </c>
      <c r="AZ20" s="394" t="s">
        <v>108</v>
      </c>
      <c r="BA20" s="308"/>
      <c r="BB20" s="395" t="s">
        <v>109</v>
      </c>
      <c r="BC20" s="221">
        <f>+F115+F117+F119+F120+F121+F123+F124</f>
        <v>0</v>
      </c>
      <c r="BD20" s="222">
        <f>+I115+I117+I119+I120+I121+I123+I124</f>
        <v>54001722</v>
      </c>
      <c r="BE20" s="223">
        <f>+K115+K117+K119+K120+K121+K123+K124</f>
        <v>0</v>
      </c>
      <c r="BF20" s="193">
        <f>+BE20+[1]NOVIEMBRE!BE20+[1]OCTUBRE!BE20+[1]SEPTIEMBRE!BF20</f>
        <v>54001722</v>
      </c>
      <c r="BG20" s="308"/>
      <c r="BH20" s="308">
        <f>BH19-BH16</f>
        <v>-38710529324</v>
      </c>
      <c r="BI20" s="308"/>
      <c r="BJ20" s="308"/>
      <c r="BK20" s="308"/>
      <c r="BL20" s="308"/>
      <c r="BM20" s="311" t="s">
        <v>110</v>
      </c>
      <c r="BN20" s="270">
        <f>+X141-X143</f>
        <v>0</v>
      </c>
      <c r="BO20" s="268">
        <f>+AA141-AA143</f>
        <v>0</v>
      </c>
      <c r="BP20" s="268">
        <f>+AD141-AD143</f>
        <v>0</v>
      </c>
      <c r="BQ20" s="347">
        <f>+AF141-AF143</f>
        <v>0</v>
      </c>
      <c r="BR20" s="229">
        <f>+BQ20+[1]NOVIEMBRE!BQ20+[1]OCTUBRE!BQ20+[1]SEPTIEMBRE!BQ20+[1]AGOSTO!BQ20+[1]JULIO!BQ20+[1]JUNIO!BQ20+[1]MAYO!BQ20+[1]ABRIL!BQ20+[1]MARZO!BQ20+[1]FEBRERO!BQ20+[1]ENERO!BQ20</f>
        <v>0</v>
      </c>
      <c r="BS20" s="308"/>
      <c r="BT20" s="308"/>
      <c r="BU20" s="308"/>
      <c r="BV20" s="308"/>
      <c r="BW20" s="308"/>
      <c r="BX20" s="308"/>
      <c r="BY20" s="308"/>
      <c r="BZ20" s="308"/>
      <c r="CA20" s="308"/>
      <c r="CB20" s="308"/>
      <c r="CC20" s="308"/>
      <c r="CD20" s="308"/>
      <c r="CE20" s="308"/>
      <c r="CF20" s="308"/>
      <c r="CG20" s="308"/>
      <c r="CH20" s="308"/>
      <c r="CI20" s="308"/>
      <c r="CJ20" s="308"/>
      <c r="CK20" s="308"/>
      <c r="CL20" s="308"/>
      <c r="CM20" s="308"/>
      <c r="CN20" s="308"/>
      <c r="CO20" s="308"/>
      <c r="CP20" s="308"/>
      <c r="CQ20" s="308"/>
      <c r="CR20" s="308"/>
      <c r="CS20" s="308"/>
      <c r="CT20" s="308"/>
      <c r="CU20" s="308"/>
      <c r="CV20" s="308"/>
      <c r="CW20" s="308"/>
      <c r="CX20" s="308"/>
      <c r="CY20" s="308"/>
      <c r="CZ20" s="308"/>
      <c r="DA20" s="308"/>
      <c r="DB20" s="308"/>
      <c r="DC20" s="308"/>
      <c r="DD20" s="308"/>
      <c r="DE20" s="308"/>
      <c r="DF20" s="308"/>
      <c r="DG20" s="308"/>
      <c r="DH20" s="308"/>
      <c r="DI20" s="308"/>
      <c r="DJ20" s="308"/>
      <c r="DK20" s="308"/>
      <c r="DL20" s="308"/>
      <c r="DM20" s="308"/>
      <c r="DN20" s="308"/>
      <c r="DO20" s="308"/>
      <c r="DP20" s="308"/>
      <c r="DQ20" s="308"/>
      <c r="DR20" s="308"/>
      <c r="DS20" s="308"/>
      <c r="DT20" s="308"/>
      <c r="DU20" s="308"/>
      <c r="DV20" s="308"/>
      <c r="DW20" s="308"/>
      <c r="DX20" s="308"/>
      <c r="DY20" s="308"/>
      <c r="DZ20" s="308"/>
      <c r="EA20" s="308"/>
      <c r="EB20" s="308"/>
      <c r="EC20" s="308"/>
      <c r="ED20" s="308"/>
      <c r="EE20" s="308"/>
      <c r="EF20" s="308"/>
      <c r="EG20" s="308"/>
      <c r="EH20" s="308"/>
      <c r="EI20" s="308"/>
      <c r="EJ20" s="308"/>
      <c r="EK20" s="308"/>
      <c r="EL20" s="308"/>
      <c r="EM20" s="308"/>
      <c r="EN20" s="308"/>
      <c r="EO20" s="308"/>
      <c r="EP20" s="308"/>
      <c r="EQ20" s="308"/>
      <c r="ER20" s="308"/>
      <c r="ES20" s="308"/>
      <c r="ET20" s="308"/>
      <c r="EU20" s="308"/>
      <c r="EV20" s="308"/>
      <c r="EW20" s="308"/>
      <c r="EX20" s="308"/>
      <c r="EY20" s="308"/>
      <c r="EZ20" s="308"/>
      <c r="FA20" s="308"/>
      <c r="FB20" s="308"/>
      <c r="FC20" s="308"/>
      <c r="FD20" s="308"/>
      <c r="FE20" s="308"/>
      <c r="FF20" s="308"/>
      <c r="FG20" s="308"/>
      <c r="FH20" s="308"/>
      <c r="FI20" s="308"/>
      <c r="FJ20" s="308"/>
      <c r="FK20" s="308"/>
      <c r="FL20" s="308"/>
      <c r="FM20" s="308"/>
      <c r="FN20" s="308"/>
      <c r="FO20" s="308"/>
      <c r="FP20" s="308"/>
      <c r="FQ20" s="308"/>
      <c r="FR20" s="308"/>
      <c r="FS20" s="308"/>
      <c r="FT20" s="308"/>
      <c r="FU20" s="308"/>
      <c r="FV20" s="308"/>
      <c r="FW20" s="308"/>
      <c r="FX20" s="308"/>
      <c r="FY20" s="308"/>
      <c r="FZ20" s="308"/>
      <c r="GA20" s="308"/>
      <c r="GB20" s="308"/>
      <c r="GC20" s="308"/>
      <c r="GD20" s="308"/>
      <c r="GE20" s="308"/>
      <c r="GF20" s="308"/>
      <c r="GG20" s="308"/>
      <c r="GH20" s="308"/>
      <c r="GI20" s="308"/>
      <c r="GJ20" s="308"/>
      <c r="GK20" s="308"/>
      <c r="GL20" s="308"/>
      <c r="GM20" s="308"/>
      <c r="GN20" s="308"/>
      <c r="GO20" s="308"/>
      <c r="GP20" s="308"/>
      <c r="GQ20" s="308"/>
      <c r="GR20" s="308"/>
      <c r="GS20" s="308"/>
      <c r="GT20" s="308"/>
      <c r="GU20" s="308"/>
      <c r="GV20" s="308"/>
      <c r="GW20" s="308"/>
      <c r="GX20" s="308"/>
      <c r="GY20" s="308"/>
      <c r="GZ20" s="308"/>
      <c r="HA20" s="308"/>
      <c r="HB20" s="308"/>
      <c r="HC20" s="308"/>
      <c r="HD20" s="308"/>
      <c r="HE20" s="308"/>
      <c r="HF20" s="308"/>
      <c r="HG20" s="308"/>
      <c r="HH20" s="308"/>
      <c r="HI20" s="308"/>
      <c r="HJ20" s="308"/>
      <c r="HK20" s="308"/>
      <c r="HL20" s="308"/>
      <c r="HM20" s="308"/>
      <c r="HN20" s="308"/>
      <c r="HO20" s="308"/>
      <c r="HP20" s="308"/>
      <c r="HQ20" s="308"/>
      <c r="HR20" s="308"/>
      <c r="HS20" s="308"/>
      <c r="HT20" s="308"/>
      <c r="HU20" s="308"/>
      <c r="HV20" s="308"/>
      <c r="HW20" s="308"/>
      <c r="HX20" s="308"/>
      <c r="HY20" s="308"/>
      <c r="HZ20" s="308"/>
      <c r="IA20" s="308"/>
      <c r="IB20" s="308"/>
      <c r="IC20" s="308"/>
      <c r="ID20" s="308"/>
      <c r="IE20" s="308"/>
      <c r="IF20" s="308"/>
      <c r="IG20" s="308"/>
      <c r="IH20" s="308"/>
      <c r="II20" s="308"/>
      <c r="IJ20" s="308"/>
      <c r="IK20" s="308"/>
      <c r="IL20" s="308"/>
      <c r="IM20" s="308"/>
      <c r="IN20" s="308"/>
      <c r="IO20" s="308"/>
    </row>
    <row r="21" spans="1:249" s="396" customFormat="1" ht="24.95" customHeight="1" thickBot="1">
      <c r="A21" s="397">
        <f>+IF([1]NOVIEMBRE!A21=0,"",[1]NOVIEMBRE!A21)</f>
        <v>11301</v>
      </c>
      <c r="B21" s="398" t="str">
        <f>+IF([1]NOVIEMBRE!B21=0,"",[1]NOVIEMBRE!B21)</f>
        <v>Venta de Servicios de Salud</v>
      </c>
      <c r="C21" s="253">
        <f t="shared" ref="C21:N21" si="20">C22+C25+C28+C41+C42+C45+C48+C51+C54+C57+C60+C63+C66+C69+C72+C75+C78+C81</f>
        <v>26722695034</v>
      </c>
      <c r="D21" s="254">
        <f t="shared" si="20"/>
        <v>0</v>
      </c>
      <c r="E21" s="254">
        <f t="shared" si="20"/>
        <v>7876850430</v>
      </c>
      <c r="F21" s="254">
        <f t="shared" si="20"/>
        <v>34599545464</v>
      </c>
      <c r="G21" s="254">
        <f t="shared" si="20"/>
        <v>30590856441</v>
      </c>
      <c r="H21" s="254">
        <f t="shared" si="20"/>
        <v>2162653174</v>
      </c>
      <c r="I21" s="254">
        <f t="shared" si="20"/>
        <v>32753509615</v>
      </c>
      <c r="J21" s="254">
        <f t="shared" si="20"/>
        <v>20997078726</v>
      </c>
      <c r="K21" s="254">
        <f t="shared" si="20"/>
        <v>3109279607</v>
      </c>
      <c r="L21" s="254">
        <f t="shared" si="20"/>
        <v>24106358333</v>
      </c>
      <c r="M21" s="254">
        <f t="shared" si="20"/>
        <v>1846035849</v>
      </c>
      <c r="N21" s="255">
        <f t="shared" si="20"/>
        <v>10493187131</v>
      </c>
      <c r="O21" s="308"/>
      <c r="P21" s="371">
        <f>P22+P25+P28+P41+P42+P45+P48+P51+P54+P57+P60+P63+P66+P69+P72+P75+P78+P81</f>
        <v>0</v>
      </c>
      <c r="Q21" s="372">
        <f>Q22+Q25+Q28+Q41+Q42+Q45+Q48+Q51+Q54+Q57+Q60+Q63+Q66+Q69+Q72+Q75+Q78+Q81</f>
        <v>0</v>
      </c>
      <c r="R21" s="179"/>
      <c r="S21" s="399" t="str">
        <f>+IF([1]NOVIEMBRE!S21=0,"",[1]NOVIEMBRE!S21)</f>
        <v>1010104-1</v>
      </c>
      <c r="T21" s="400" t="str">
        <f>+IF([1]NOVIEMBRE!T21=0,"",[1]NOVIEMBRE!T21)</f>
        <v xml:space="preserve">Prima de Navidad </v>
      </c>
      <c r="U21" s="351">
        <f>+[1]ENERO!U21</f>
        <v>57406688</v>
      </c>
      <c r="V21" s="352">
        <f>[1]NOVIEMBRE!V21+DICIEMBRE!AL21</f>
        <v>0</v>
      </c>
      <c r="W21" s="352">
        <f>[1]NOVIEMBRE!W21+DICIEMBRE!AM21</f>
        <v>0</v>
      </c>
      <c r="X21" s="353">
        <f t="shared" ref="X21:X33" si="21">SUM(U21:W21)</f>
        <v>57406688</v>
      </c>
      <c r="Y21" s="354">
        <f>[1]NOVIEMBRE!AA21</f>
        <v>55704598</v>
      </c>
      <c r="Z21" s="293">
        <v>0</v>
      </c>
      <c r="AA21" s="353">
        <f t="shared" ref="AA21:AA33" si="22">SUM(Y21:Z21)</f>
        <v>55704598</v>
      </c>
      <c r="AB21" s="354">
        <f>[1]NOVIEMBRE!AD21</f>
        <v>55704598</v>
      </c>
      <c r="AC21" s="293">
        <v>0</v>
      </c>
      <c r="AD21" s="353">
        <f t="shared" ref="AD21:AD33" si="23">SUM(AB21:AC21)</f>
        <v>55704598</v>
      </c>
      <c r="AE21" s="354">
        <f>[1]NOVIEMBRE!AG21</f>
        <v>2035260</v>
      </c>
      <c r="AF21" s="293">
        <v>53669338</v>
      </c>
      <c r="AG21" s="353">
        <f t="shared" ref="AG21:AG33" si="24">SUM(AE21:AF21)</f>
        <v>55704598</v>
      </c>
      <c r="AH21" s="354">
        <f t="shared" ref="AH21:AH33" si="25">X21-AA21</f>
        <v>1702090</v>
      </c>
      <c r="AI21" s="352">
        <f t="shared" ref="AI21:AI33" si="26">X21-AD21</f>
        <v>1702090</v>
      </c>
      <c r="AJ21" s="355">
        <f t="shared" ref="AJ21:AJ33" si="27">X21-AG21</f>
        <v>1702090</v>
      </c>
      <c r="AK21" s="179"/>
      <c r="AL21" s="295">
        <v>0</v>
      </c>
      <c r="AM21" s="296">
        <v>0</v>
      </c>
      <c r="AN21" s="179"/>
      <c r="AO21" s="237"/>
      <c r="AP21" s="401"/>
      <c r="AQ21" s="402"/>
      <c r="AR21" s="403" t="str">
        <f>AR6</f>
        <v>DICIEMBRE</v>
      </c>
      <c r="AS21" s="404" t="str">
        <f>AR6</f>
        <v>DICIEMBRE</v>
      </c>
      <c r="AT21" s="403" t="str">
        <f>AR6</f>
        <v>DICIEMBRE</v>
      </c>
      <c r="AU21" s="403" t="s">
        <v>53</v>
      </c>
      <c r="AV21" s="403" t="s">
        <v>27</v>
      </c>
      <c r="AW21" s="405"/>
      <c r="AX21" s="405"/>
      <c r="AY21" s="403" t="s">
        <v>53</v>
      </c>
      <c r="AZ21" s="406" t="s">
        <v>27</v>
      </c>
      <c r="BA21" s="179"/>
      <c r="BB21" s="395" t="s">
        <v>111</v>
      </c>
      <c r="BC21" s="221">
        <f>SUMIF($B8:B122,$B24,F8:F122)+F122</f>
        <v>7876850430</v>
      </c>
      <c r="BD21" s="222">
        <f>SUMIF($B8:B122,$B24,I8:I122)+I122</f>
        <v>8119972153</v>
      </c>
      <c r="BE21" s="223">
        <f>SUMIF($B8:B122,$B24,K8:K122)+K122</f>
        <v>96555012</v>
      </c>
      <c r="BF21" s="193">
        <f>+BE21+[1]NOVIEMBRE!BE21+[1]OCTUBRE!BE21+[1]SEPTIEMBRE!BF21</f>
        <v>8119972153</v>
      </c>
      <c r="BG21" s="308"/>
      <c r="BH21" s="308"/>
      <c r="BI21" s="308"/>
      <c r="BJ21" s="308"/>
      <c r="BK21" s="308"/>
      <c r="BL21" s="308"/>
      <c r="BM21" s="247" t="s">
        <v>112</v>
      </c>
      <c r="BN21" s="270">
        <v>0</v>
      </c>
      <c r="BO21" s="268">
        <v>0</v>
      </c>
      <c r="BP21" s="268">
        <v>0</v>
      </c>
      <c r="BQ21" s="272">
        <v>0</v>
      </c>
      <c r="BR21" s="229">
        <f>+BQ21+[1]NOVIEMBRE!BQ21+[1]OCTUBRE!BQ21+[1]SEPTIEMBRE!BQ21+[1]AGOSTO!BQ21+[1]JULIO!BQ21+[1]JUNIO!BQ21+[1]MAYO!BQ21+[1]ABRIL!BQ21+[1]MARZO!BQ21+[1]FEBRERO!BQ21+[1]ENERO!BQ21</f>
        <v>0</v>
      </c>
      <c r="BS21" s="308"/>
      <c r="BT21" s="308"/>
      <c r="BU21" s="308"/>
      <c r="BV21" s="308"/>
      <c r="BW21" s="308"/>
      <c r="BX21" s="308"/>
      <c r="BY21" s="308"/>
      <c r="BZ21" s="308"/>
      <c r="CA21" s="308"/>
      <c r="CB21" s="308"/>
      <c r="CC21" s="308"/>
      <c r="CD21" s="308"/>
      <c r="CE21" s="308"/>
      <c r="CF21" s="308"/>
      <c r="CG21" s="308"/>
      <c r="CH21" s="308"/>
      <c r="CI21" s="308"/>
      <c r="CJ21" s="308"/>
      <c r="CK21" s="308"/>
      <c r="CL21" s="308"/>
      <c r="CM21" s="308"/>
      <c r="CN21" s="308"/>
      <c r="CO21" s="308"/>
      <c r="CP21" s="308"/>
      <c r="CQ21" s="308"/>
      <c r="CR21" s="308"/>
      <c r="CS21" s="308"/>
      <c r="CT21" s="308"/>
      <c r="CU21" s="308"/>
      <c r="CV21" s="308"/>
      <c r="CW21" s="308"/>
      <c r="CX21" s="308"/>
      <c r="CY21" s="308"/>
      <c r="CZ21" s="308"/>
      <c r="DA21" s="308"/>
      <c r="DB21" s="308"/>
      <c r="DC21" s="308"/>
      <c r="DD21" s="308"/>
      <c r="DE21" s="308"/>
      <c r="DF21" s="308"/>
      <c r="DG21" s="308"/>
      <c r="DH21" s="308"/>
      <c r="DI21" s="308"/>
      <c r="DJ21" s="308"/>
      <c r="DK21" s="308"/>
      <c r="DL21" s="308"/>
      <c r="DM21" s="308"/>
      <c r="DN21" s="308"/>
      <c r="DO21" s="308"/>
      <c r="DP21" s="308"/>
      <c r="DQ21" s="308"/>
      <c r="DR21" s="308"/>
      <c r="DS21" s="308"/>
      <c r="DT21" s="308"/>
      <c r="DU21" s="308"/>
      <c r="DV21" s="308"/>
      <c r="DW21" s="308"/>
      <c r="DX21" s="308"/>
      <c r="DY21" s="308"/>
      <c r="DZ21" s="308"/>
      <c r="EA21" s="308"/>
      <c r="EB21" s="308"/>
      <c r="EC21" s="308"/>
      <c r="ED21" s="308"/>
      <c r="EE21" s="308"/>
      <c r="EF21" s="308"/>
      <c r="EG21" s="308"/>
      <c r="EH21" s="308"/>
      <c r="EI21" s="308"/>
      <c r="EJ21" s="308"/>
      <c r="EK21" s="308"/>
      <c r="EL21" s="308"/>
      <c r="EM21" s="308"/>
      <c r="EN21" s="308"/>
      <c r="EO21" s="308"/>
      <c r="EP21" s="308"/>
      <c r="EQ21" s="308"/>
      <c r="ER21" s="308"/>
      <c r="ES21" s="308"/>
      <c r="ET21" s="308"/>
      <c r="EU21" s="308"/>
      <c r="EV21" s="308"/>
      <c r="EW21" s="308"/>
      <c r="EX21" s="308"/>
      <c r="EY21" s="308"/>
      <c r="EZ21" s="308"/>
      <c r="FA21" s="308"/>
      <c r="FB21" s="308"/>
      <c r="FC21" s="308"/>
      <c r="FD21" s="308"/>
      <c r="FE21" s="308"/>
      <c r="FF21" s="308"/>
      <c r="FG21" s="308"/>
      <c r="FH21" s="308"/>
      <c r="FI21" s="308"/>
      <c r="FJ21" s="308"/>
      <c r="FK21" s="308"/>
      <c r="FL21" s="308"/>
      <c r="FM21" s="308"/>
      <c r="FN21" s="308"/>
      <c r="FO21" s="308"/>
      <c r="FP21" s="308"/>
      <c r="FQ21" s="308"/>
      <c r="FR21" s="308"/>
      <c r="FS21" s="308"/>
      <c r="FT21" s="308"/>
      <c r="FU21" s="308"/>
      <c r="FV21" s="308"/>
      <c r="FW21" s="308"/>
      <c r="FX21" s="308"/>
      <c r="FY21" s="308"/>
      <c r="FZ21" s="308"/>
      <c r="GA21" s="308"/>
      <c r="GB21" s="308"/>
      <c r="GC21" s="308"/>
      <c r="GD21" s="308"/>
      <c r="GE21" s="308"/>
      <c r="GF21" s="308"/>
      <c r="GG21" s="308"/>
      <c r="GH21" s="308"/>
      <c r="GI21" s="308"/>
      <c r="GJ21" s="308"/>
      <c r="GK21" s="308"/>
      <c r="GL21" s="308"/>
      <c r="GM21" s="308"/>
      <c r="GN21" s="308"/>
      <c r="GO21" s="308"/>
      <c r="GP21" s="308"/>
      <c r="GQ21" s="308"/>
      <c r="GR21" s="308"/>
      <c r="GS21" s="308"/>
      <c r="GT21" s="308"/>
      <c r="GU21" s="308"/>
      <c r="GV21" s="308"/>
      <c r="GW21" s="308"/>
      <c r="GX21" s="308"/>
      <c r="GY21" s="308"/>
      <c r="GZ21" s="308"/>
      <c r="HA21" s="308"/>
      <c r="HB21" s="308"/>
      <c r="HC21" s="308"/>
      <c r="HD21" s="308"/>
      <c r="HE21" s="308"/>
      <c r="HF21" s="308"/>
      <c r="HG21" s="308"/>
      <c r="HH21" s="308"/>
      <c r="HI21" s="308"/>
      <c r="HJ21" s="308"/>
      <c r="HK21" s="308"/>
      <c r="HL21" s="308"/>
      <c r="HM21" s="308"/>
      <c r="HN21" s="308"/>
      <c r="HO21" s="308"/>
      <c r="HP21" s="308"/>
      <c r="HQ21" s="308"/>
      <c r="HR21" s="308"/>
      <c r="HS21" s="308"/>
      <c r="HT21" s="308"/>
      <c r="HU21" s="308"/>
      <c r="HV21" s="308"/>
      <c r="HW21" s="308"/>
      <c r="HX21" s="308"/>
      <c r="HY21" s="308"/>
      <c r="HZ21" s="308"/>
      <c r="IA21" s="308"/>
      <c r="IB21" s="308"/>
      <c r="IC21" s="308"/>
      <c r="ID21" s="308"/>
      <c r="IE21" s="308"/>
      <c r="IF21" s="308"/>
      <c r="IG21" s="308"/>
      <c r="IH21" s="308"/>
      <c r="II21" s="308"/>
      <c r="IJ21" s="308"/>
      <c r="IK21" s="308"/>
      <c r="IL21" s="308"/>
      <c r="IM21" s="308"/>
      <c r="IN21" s="308"/>
      <c r="IO21" s="308"/>
    </row>
    <row r="22" spans="1:249" s="179" customFormat="1" ht="24.95" customHeight="1" thickBot="1">
      <c r="A22" s="369">
        <f>+IF([1]NOVIEMBRE!A22=0,"",[1]NOVIEMBRE!A22)</f>
        <v>1130101</v>
      </c>
      <c r="B22" s="407" t="str">
        <f>+IF([1]NOVIEMBRE!B22=0,"",[1]NOVIEMBRE!B22)</f>
        <v>EPS - REGIMEN CONTRIBUTIVO</v>
      </c>
      <c r="C22" s="371">
        <f t="shared" ref="C22:N22" si="28">SUM(C23:C24)</f>
        <v>4813205897</v>
      </c>
      <c r="D22" s="408">
        <f t="shared" si="28"/>
        <v>0</v>
      </c>
      <c r="E22" s="408">
        <f t="shared" si="28"/>
        <v>1651347826</v>
      </c>
      <c r="F22" s="408">
        <f t="shared" si="28"/>
        <v>6464553723</v>
      </c>
      <c r="G22" s="408">
        <f t="shared" si="28"/>
        <v>6390511374</v>
      </c>
      <c r="H22" s="408">
        <f t="shared" si="28"/>
        <v>473565819</v>
      </c>
      <c r="I22" s="408">
        <f t="shared" si="28"/>
        <v>6864077193</v>
      </c>
      <c r="J22" s="408">
        <f t="shared" si="28"/>
        <v>3519059509</v>
      </c>
      <c r="K22" s="408">
        <f t="shared" si="28"/>
        <v>363914088</v>
      </c>
      <c r="L22" s="408">
        <f t="shared" si="28"/>
        <v>3882973597</v>
      </c>
      <c r="M22" s="408">
        <f t="shared" si="28"/>
        <v>-399523470</v>
      </c>
      <c r="N22" s="372">
        <f t="shared" si="28"/>
        <v>2581580126</v>
      </c>
      <c r="P22" s="371">
        <f>SUM(P23:P24)</f>
        <v>0</v>
      </c>
      <c r="Q22" s="372">
        <f>SUM(Q23:Q24)</f>
        <v>0</v>
      </c>
      <c r="S22" s="399" t="str">
        <f>+IF([1]NOVIEMBRE!S22=0,"",[1]NOVIEMBRE!S22)</f>
        <v>1010104-2</v>
      </c>
      <c r="T22" s="400" t="str">
        <f>+IF([1]NOVIEMBRE!T22=0,"",[1]NOVIEMBRE!T22)</f>
        <v>Prima de Vacaciones</v>
      </c>
      <c r="U22" s="351">
        <f>+[1]ENERO!U22</f>
        <v>29924907</v>
      </c>
      <c r="V22" s="352">
        <f>[1]NOVIEMBRE!V22+DICIEMBRE!AL22</f>
        <v>0</v>
      </c>
      <c r="W22" s="352">
        <f>[1]NOVIEMBRE!W22+DICIEMBRE!AM22</f>
        <v>0</v>
      </c>
      <c r="X22" s="353">
        <f t="shared" si="21"/>
        <v>29924907</v>
      </c>
      <c r="Y22" s="354">
        <f>[1]NOVIEMBRE!AA22</f>
        <v>20698648</v>
      </c>
      <c r="Z22" s="293">
        <v>3878733</v>
      </c>
      <c r="AA22" s="353">
        <f t="shared" si="22"/>
        <v>24577381</v>
      </c>
      <c r="AB22" s="354">
        <f>[1]NOVIEMBRE!AD22</f>
        <v>20698648</v>
      </c>
      <c r="AC22" s="293">
        <v>3878733</v>
      </c>
      <c r="AD22" s="353">
        <f t="shared" si="23"/>
        <v>24577381</v>
      </c>
      <c r="AE22" s="354">
        <f>[1]NOVIEMBRE!AG22</f>
        <v>19679701</v>
      </c>
      <c r="AF22" s="293">
        <v>1018947</v>
      </c>
      <c r="AG22" s="353">
        <f t="shared" si="24"/>
        <v>20698648</v>
      </c>
      <c r="AH22" s="354">
        <f t="shared" si="25"/>
        <v>5347526</v>
      </c>
      <c r="AI22" s="352">
        <f t="shared" si="26"/>
        <v>5347526</v>
      </c>
      <c r="AJ22" s="355">
        <f t="shared" si="27"/>
        <v>9226259</v>
      </c>
      <c r="AL22" s="295">
        <v>0</v>
      </c>
      <c r="AM22" s="296">
        <v>0</v>
      </c>
      <c r="AO22" s="183"/>
      <c r="AP22" s="409" t="s">
        <v>113</v>
      </c>
      <c r="AQ22" s="410">
        <f>X17+X66</f>
        <v>1398138600</v>
      </c>
      <c r="AR22" s="410">
        <f>AD17+AD66</f>
        <v>1382868614</v>
      </c>
      <c r="AS22" s="410">
        <f>AG17+AG66</f>
        <v>1266880402</v>
      </c>
      <c r="AT22" s="411"/>
      <c r="AU22" s="412">
        <f t="shared" ref="AU22:AU32" si="29">IF(AQ22=0," ",AR22/AQ22)</f>
        <v>0.98907834602377764</v>
      </c>
      <c r="AV22" s="412">
        <f t="shared" ref="AV22:AV32" si="30">IF(AQ22=0," ",AS22/AQ22)</f>
        <v>0.90611932322017286</v>
      </c>
      <c r="AW22" s="413">
        <f>AR22/$AO$2*12</f>
        <v>1382868614</v>
      </c>
      <c r="AX22" s="413">
        <f>AS22/$AO$2*12</f>
        <v>1266880402</v>
      </c>
      <c r="AY22" s="413">
        <f t="shared" ref="AY22:AY31" si="31">AW22-AQ22</f>
        <v>-15269986</v>
      </c>
      <c r="AZ22" s="414">
        <f t="shared" ref="AZ22:AZ31" si="32">AQ22-AX22</f>
        <v>131258198</v>
      </c>
      <c r="BA22" s="308"/>
      <c r="BB22" s="415" t="s">
        <v>114</v>
      </c>
      <c r="BC22" s="416">
        <f>BC7+BC8+BC20+BC21</f>
        <v>38710529324</v>
      </c>
      <c r="BD22" s="417">
        <f>BD7+BD8+BD20+BD21</f>
        <v>37593514799</v>
      </c>
      <c r="BE22" s="418">
        <f>BE7+BE8+BE20+BE21</f>
        <v>3320980085</v>
      </c>
      <c r="BF22" s="193">
        <f>+BE22+[1]NOVIEMBRE!BE22+[1]OCTUBRE!BE22+[1]SEPTIEMBRE!BF22</f>
        <v>28946350017</v>
      </c>
      <c r="BG22" s="308"/>
      <c r="BH22" s="308"/>
      <c r="BI22" s="308"/>
      <c r="BJ22" s="308"/>
      <c r="BK22" s="308"/>
      <c r="BM22" s="226" t="s">
        <v>77</v>
      </c>
      <c r="BN22" s="270">
        <f>BN23+BN24</f>
        <v>320934464</v>
      </c>
      <c r="BO22" s="268">
        <f>BO23+BO24</f>
        <v>305356638</v>
      </c>
      <c r="BP22" s="268">
        <f>BP23+BP24</f>
        <v>305356638</v>
      </c>
      <c r="BQ22" s="272">
        <f>BQ23+BQ24</f>
        <v>79847046</v>
      </c>
      <c r="BR22" s="229">
        <f>BR23+BR24</f>
        <v>238860590</v>
      </c>
    </row>
    <row r="23" spans="1:249" s="396" customFormat="1" ht="24.95" customHeight="1">
      <c r="A23" s="287" t="str">
        <f>+IF([1]NOVIEMBRE!A23=0,"",[1]NOVIEMBRE!A23)</f>
        <v>1130101-1</v>
      </c>
      <c r="B23" s="419" t="str">
        <f>+CONCATENATE("Vigencia ",[1]INSTRUCCIONES!$F$3)</f>
        <v>Vigencia 2020</v>
      </c>
      <c r="C23" s="289">
        <f>+[1]ENERO!C23</f>
        <v>4813205897</v>
      </c>
      <c r="D23" s="290">
        <f>[1]NOVIEMBRE!D23+DICIEMBRE!P23</f>
        <v>0</v>
      </c>
      <c r="E23" s="290">
        <f>[1]NOVIEMBRE!E23+DICIEMBRE!Q23</f>
        <v>0</v>
      </c>
      <c r="F23" s="290">
        <f>SUM(C23:E23)</f>
        <v>4813205897</v>
      </c>
      <c r="G23" s="290">
        <f>[1]NOVIEMBRE!I23</f>
        <v>4474359858</v>
      </c>
      <c r="H23" s="293">
        <v>436853030</v>
      </c>
      <c r="I23" s="290">
        <f>SUM(G23:H23)</f>
        <v>4911212888</v>
      </c>
      <c r="J23" s="290">
        <f>[1]NOVIEMBRE!L23</f>
        <v>1602907993</v>
      </c>
      <c r="K23" s="293">
        <v>327201299</v>
      </c>
      <c r="L23" s="290">
        <f>SUM(J23:K23)</f>
        <v>1930109292</v>
      </c>
      <c r="M23" s="290">
        <f>F23-I23</f>
        <v>-98006991</v>
      </c>
      <c r="N23" s="291">
        <f>F23-L23</f>
        <v>2883096605</v>
      </c>
      <c r="O23" s="179"/>
      <c r="P23" s="295">
        <v>0</v>
      </c>
      <c r="Q23" s="296">
        <v>0</v>
      </c>
      <c r="R23" s="179"/>
      <c r="S23" s="399" t="str">
        <f>+IF([1]NOVIEMBRE!S23=0,"",[1]NOVIEMBRE!S23)</f>
        <v>1010104-3</v>
      </c>
      <c r="T23" s="400" t="str">
        <f>+IF([1]NOVIEMBRE!T23=0,"",[1]NOVIEMBRE!T23)</f>
        <v>Bonificación  por servicios prestados</v>
      </c>
      <c r="U23" s="351">
        <f>+[1]ENERO!U23</f>
        <v>17491625</v>
      </c>
      <c r="V23" s="352">
        <f>[1]NOVIEMBRE!V23+DICIEMBRE!AL23</f>
        <v>0</v>
      </c>
      <c r="W23" s="352">
        <f>[1]NOVIEMBRE!W23+DICIEMBRE!AM23</f>
        <v>0</v>
      </c>
      <c r="X23" s="353">
        <f t="shared" si="21"/>
        <v>17491625</v>
      </c>
      <c r="Y23" s="354">
        <f>[1]NOVIEMBRE!AA23</f>
        <v>15971503</v>
      </c>
      <c r="Z23" s="293">
        <v>0</v>
      </c>
      <c r="AA23" s="353">
        <f t="shared" si="22"/>
        <v>15971503</v>
      </c>
      <c r="AB23" s="354">
        <f>[1]NOVIEMBRE!AD23</f>
        <v>15971503</v>
      </c>
      <c r="AC23" s="293">
        <v>0</v>
      </c>
      <c r="AD23" s="353">
        <f t="shared" si="23"/>
        <v>15971503</v>
      </c>
      <c r="AE23" s="354">
        <f>[1]NOVIEMBRE!AG23</f>
        <v>15971503</v>
      </c>
      <c r="AF23" s="293">
        <v>0</v>
      </c>
      <c r="AG23" s="353">
        <f t="shared" si="24"/>
        <v>15971503</v>
      </c>
      <c r="AH23" s="354">
        <f t="shared" si="25"/>
        <v>1520122</v>
      </c>
      <c r="AI23" s="352">
        <f t="shared" si="26"/>
        <v>1520122</v>
      </c>
      <c r="AJ23" s="355">
        <f t="shared" si="27"/>
        <v>1520122</v>
      </c>
      <c r="AK23" s="179"/>
      <c r="AL23" s="295">
        <v>0</v>
      </c>
      <c r="AM23" s="296">
        <v>0</v>
      </c>
      <c r="AN23" s="179"/>
      <c r="AO23" s="279"/>
      <c r="AP23" s="420" t="s">
        <v>115</v>
      </c>
      <c r="AQ23" s="421">
        <f>X16+X65-AQ22</f>
        <v>543048909</v>
      </c>
      <c r="AR23" s="421">
        <f>AD16+AD65-AR22</f>
        <v>485841350</v>
      </c>
      <c r="AS23" s="421">
        <f>AG16+AG65-AS22</f>
        <v>464506286</v>
      </c>
      <c r="AT23" s="185"/>
      <c r="AU23" s="218">
        <f t="shared" si="29"/>
        <v>0.89465486800195371</v>
      </c>
      <c r="AV23" s="218">
        <f t="shared" si="30"/>
        <v>0.85536731278102984</v>
      </c>
      <c r="AW23" s="421">
        <f>(AR23-AD21-AD22-AD23-AD25-AD30-AD33-AD70-AD71-AD72-AD74-AD78-AD81)/$AO$2*12+AX22/12*2.5+AD30+AD33+AD78+AD81</f>
        <v>520815740.08333331</v>
      </c>
      <c r="AX23" s="421">
        <f>(AS23-AG21-AG22-AG23-AG25-AG30-AG33-AG70-AG71-AG72-AG74-AG78-AG81)/$AO$2*12+AX22/12*2.5+AG30+AG33+AG78+AG81</f>
        <v>510944117.08333331</v>
      </c>
      <c r="AY23" s="421">
        <f t="shared" si="31"/>
        <v>-22233168.916666687</v>
      </c>
      <c r="AZ23" s="422">
        <f t="shared" si="32"/>
        <v>32104791.916666687</v>
      </c>
      <c r="BA23" s="308"/>
      <c r="BF23" s="308"/>
      <c r="BG23" s="308"/>
      <c r="BH23" s="308"/>
      <c r="BI23" s="308"/>
      <c r="BJ23" s="308"/>
      <c r="BK23" s="308"/>
      <c r="BL23" s="308"/>
      <c r="BM23" s="247" t="s">
        <v>116</v>
      </c>
      <c r="BN23" s="270">
        <f>X177</f>
        <v>119610224</v>
      </c>
      <c r="BO23" s="268">
        <f>AA177</f>
        <v>119146673</v>
      </c>
      <c r="BP23" s="268">
        <f>AD177</f>
        <v>119146673</v>
      </c>
      <c r="BQ23" s="272">
        <f>AF177</f>
        <v>16677767</v>
      </c>
      <c r="BR23" s="229">
        <f>+BQ23+[1]NOVIEMBRE!BQ23+[1]OCTUBRE!BQ23+[1]SEPTIEMBRE!BQ23+[1]AGOSTO!BQ23+[1]JULIO!BQ23+[1]JUNIO!BQ23+[1]MAYO!BQ23+[1]ABRIL!BQ23+[1]MARZO!BQ23+[1]FEBRERO!BQ23+[1]ENERO!BQ23</f>
        <v>110584932</v>
      </c>
      <c r="BS23" s="308"/>
      <c r="BT23" s="308"/>
      <c r="BU23" s="308"/>
      <c r="BV23" s="308"/>
      <c r="BW23" s="308"/>
      <c r="BX23" s="308"/>
      <c r="BY23" s="308"/>
      <c r="BZ23" s="308"/>
      <c r="CA23" s="308"/>
      <c r="CB23" s="308"/>
      <c r="CC23" s="308"/>
      <c r="CD23" s="308"/>
      <c r="CE23" s="308"/>
      <c r="CF23" s="308"/>
      <c r="CG23" s="308"/>
      <c r="CH23" s="308"/>
      <c r="CI23" s="308"/>
      <c r="CJ23" s="308"/>
      <c r="CK23" s="308"/>
      <c r="CL23" s="308"/>
      <c r="CM23" s="308"/>
      <c r="CN23" s="308"/>
      <c r="CO23" s="308"/>
      <c r="CP23" s="308"/>
      <c r="CQ23" s="308"/>
      <c r="CR23" s="308"/>
      <c r="CS23" s="308"/>
      <c r="CT23" s="308"/>
      <c r="CU23" s="308"/>
      <c r="CV23" s="308"/>
      <c r="CW23" s="308"/>
      <c r="CX23" s="308"/>
      <c r="CY23" s="308"/>
      <c r="CZ23" s="308"/>
      <c r="DA23" s="308"/>
      <c r="DB23" s="308"/>
      <c r="DC23" s="308"/>
      <c r="DD23" s="308"/>
      <c r="DE23" s="308"/>
      <c r="DF23" s="308"/>
      <c r="DG23" s="308"/>
      <c r="DH23" s="308"/>
      <c r="DI23" s="308"/>
      <c r="DJ23" s="308"/>
      <c r="DK23" s="308"/>
      <c r="DL23" s="308"/>
      <c r="DM23" s="308"/>
      <c r="DN23" s="308"/>
      <c r="DO23" s="308"/>
      <c r="DP23" s="308"/>
      <c r="DQ23" s="308"/>
      <c r="DR23" s="308"/>
      <c r="DS23" s="308"/>
      <c r="DT23" s="308"/>
      <c r="DU23" s="308"/>
      <c r="DV23" s="308"/>
      <c r="DW23" s="308"/>
      <c r="DX23" s="308"/>
      <c r="DY23" s="308"/>
      <c r="DZ23" s="308"/>
      <c r="EA23" s="308"/>
      <c r="EB23" s="308"/>
      <c r="EC23" s="308"/>
      <c r="ED23" s="308"/>
      <c r="EE23" s="308"/>
      <c r="EF23" s="308"/>
      <c r="EG23" s="308"/>
      <c r="EH23" s="308"/>
      <c r="EI23" s="308"/>
      <c r="EJ23" s="308"/>
      <c r="EK23" s="308"/>
      <c r="EL23" s="308"/>
      <c r="EM23" s="308"/>
      <c r="EN23" s="308"/>
      <c r="EO23" s="308"/>
      <c r="EP23" s="308"/>
      <c r="EQ23" s="308"/>
      <c r="ER23" s="308"/>
      <c r="ES23" s="308"/>
      <c r="ET23" s="308"/>
      <c r="EU23" s="308"/>
      <c r="EV23" s="308"/>
      <c r="EW23" s="308"/>
      <c r="EX23" s="308"/>
      <c r="EY23" s="308"/>
      <c r="EZ23" s="308"/>
      <c r="FA23" s="308"/>
      <c r="FB23" s="308"/>
      <c r="FC23" s="308"/>
      <c r="FD23" s="308"/>
      <c r="FE23" s="308"/>
      <c r="FF23" s="308"/>
      <c r="FG23" s="308"/>
      <c r="FH23" s="308"/>
      <c r="FI23" s="308"/>
      <c r="FJ23" s="308"/>
      <c r="FK23" s="308"/>
      <c r="FL23" s="308"/>
      <c r="FM23" s="308"/>
      <c r="FN23" s="308"/>
      <c r="FO23" s="308"/>
      <c r="FP23" s="308"/>
      <c r="FQ23" s="308"/>
      <c r="FR23" s="308"/>
      <c r="FS23" s="308"/>
      <c r="FT23" s="308"/>
      <c r="FU23" s="308"/>
      <c r="FV23" s="308"/>
      <c r="FW23" s="308"/>
      <c r="FX23" s="308"/>
      <c r="FY23" s="308"/>
      <c r="FZ23" s="308"/>
      <c r="GA23" s="308"/>
      <c r="GB23" s="308"/>
      <c r="GC23" s="308"/>
      <c r="GD23" s="308"/>
      <c r="GE23" s="308"/>
      <c r="GF23" s="308"/>
      <c r="GG23" s="308"/>
      <c r="GH23" s="308"/>
      <c r="GI23" s="308"/>
      <c r="GJ23" s="308"/>
      <c r="GK23" s="308"/>
      <c r="GL23" s="308"/>
      <c r="GM23" s="308"/>
      <c r="GN23" s="308"/>
      <c r="GO23" s="308"/>
      <c r="GP23" s="308"/>
      <c r="GQ23" s="308"/>
      <c r="GR23" s="308"/>
      <c r="GS23" s="308"/>
      <c r="GT23" s="308"/>
      <c r="GU23" s="308"/>
      <c r="GV23" s="308"/>
      <c r="GW23" s="308"/>
      <c r="GX23" s="308"/>
      <c r="GY23" s="308"/>
      <c r="GZ23" s="308"/>
      <c r="HA23" s="308"/>
      <c r="HB23" s="308"/>
      <c r="HC23" s="308"/>
      <c r="HD23" s="308"/>
      <c r="HE23" s="308"/>
      <c r="HF23" s="308"/>
      <c r="HG23" s="308"/>
      <c r="HH23" s="308"/>
      <c r="HI23" s="308"/>
      <c r="HJ23" s="308"/>
      <c r="HK23" s="308"/>
      <c r="HL23" s="308"/>
      <c r="HM23" s="308"/>
      <c r="HN23" s="308"/>
      <c r="HO23" s="308"/>
      <c r="HP23" s="308"/>
      <c r="HQ23" s="308"/>
      <c r="HR23" s="308"/>
      <c r="HS23" s="308"/>
      <c r="HT23" s="308"/>
      <c r="HU23" s="308"/>
      <c r="HV23" s="308"/>
      <c r="HW23" s="308"/>
      <c r="HX23" s="308"/>
      <c r="HY23" s="308"/>
      <c r="HZ23" s="308"/>
      <c r="IA23" s="308"/>
      <c r="IB23" s="308"/>
      <c r="IC23" s="308"/>
      <c r="ID23" s="308"/>
      <c r="IE23" s="308"/>
      <c r="IF23" s="308"/>
      <c r="IG23" s="308"/>
      <c r="IH23" s="308"/>
      <c r="II23" s="308"/>
      <c r="IJ23" s="308"/>
      <c r="IK23" s="308"/>
      <c r="IL23" s="308"/>
      <c r="IM23" s="308"/>
      <c r="IN23" s="308"/>
      <c r="IO23" s="308"/>
    </row>
    <row r="24" spans="1:249" s="396" customFormat="1" ht="24.95" customHeight="1">
      <c r="A24" s="287" t="str">
        <f>+IF([1]NOVIEMBRE!A24=0,"",[1]NOVIEMBRE!A24)</f>
        <v>1130101-2</v>
      </c>
      <c r="B24" s="419" t="str">
        <f>+IF([1]NOVIEMBRE!B24=0,"",[1]NOVIEMBRE!B24)</f>
        <v>Vigencia Anterior</v>
      </c>
      <c r="C24" s="289">
        <f>+[1]ENERO!C24</f>
        <v>0</v>
      </c>
      <c r="D24" s="290">
        <f>[1]NOVIEMBRE!D24+DICIEMBRE!P24</f>
        <v>0</v>
      </c>
      <c r="E24" s="290">
        <f>[1]NOVIEMBRE!E24+DICIEMBRE!Q24</f>
        <v>1651347826</v>
      </c>
      <c r="F24" s="290">
        <f>SUM(C24:E24)</f>
        <v>1651347826</v>
      </c>
      <c r="G24" s="290">
        <f>[1]NOVIEMBRE!I24</f>
        <v>1916151516</v>
      </c>
      <c r="H24" s="293">
        <v>36712789</v>
      </c>
      <c r="I24" s="290">
        <f>SUM(G24:H24)</f>
        <v>1952864305</v>
      </c>
      <c r="J24" s="290">
        <f>[1]NOVIEMBRE!L24</f>
        <v>1916151516</v>
      </c>
      <c r="K24" s="293">
        <v>36712789</v>
      </c>
      <c r="L24" s="290">
        <f>SUM(J24:K24)</f>
        <v>1952864305</v>
      </c>
      <c r="M24" s="290">
        <f>F24-I24</f>
        <v>-301516479</v>
      </c>
      <c r="N24" s="291">
        <f>F24-L24</f>
        <v>-301516479</v>
      </c>
      <c r="O24" s="308"/>
      <c r="P24" s="295">
        <v>0</v>
      </c>
      <c r="Q24" s="296">
        <v>0</v>
      </c>
      <c r="R24" s="179"/>
      <c r="S24" s="399" t="str">
        <f>+IF([1]NOVIEMBRE!S24=0,"",[1]NOVIEMBRE!S24)</f>
        <v>1010104-4</v>
      </c>
      <c r="T24" s="400" t="str">
        <f>+IF([1]NOVIEMBRE!T24=0,"",[1]NOVIEMBRE!T24)</f>
        <v>Prima de Servicios</v>
      </c>
      <c r="U24" s="351">
        <f>+[1]ENERO!U24</f>
        <v>27622996</v>
      </c>
      <c r="V24" s="352">
        <f>[1]NOVIEMBRE!V24+DICIEMBRE!AL24</f>
        <v>0</v>
      </c>
      <c r="W24" s="352">
        <f>[1]NOVIEMBRE!W24+DICIEMBRE!AM24</f>
        <v>0</v>
      </c>
      <c r="X24" s="353">
        <f t="shared" si="21"/>
        <v>27622996</v>
      </c>
      <c r="Y24" s="354">
        <f>[1]NOVIEMBRE!AA24</f>
        <v>26011329</v>
      </c>
      <c r="Z24" s="293">
        <v>0</v>
      </c>
      <c r="AA24" s="353">
        <f t="shared" si="22"/>
        <v>26011329</v>
      </c>
      <c r="AB24" s="354">
        <f>[1]NOVIEMBRE!AD24</f>
        <v>26011329</v>
      </c>
      <c r="AC24" s="293">
        <v>0</v>
      </c>
      <c r="AD24" s="353">
        <f t="shared" si="23"/>
        <v>26011329</v>
      </c>
      <c r="AE24" s="354">
        <f>[1]NOVIEMBRE!AG24</f>
        <v>26011329</v>
      </c>
      <c r="AF24" s="293">
        <v>0</v>
      </c>
      <c r="AG24" s="353">
        <f t="shared" si="24"/>
        <v>26011329</v>
      </c>
      <c r="AH24" s="354">
        <f t="shared" si="25"/>
        <v>1611667</v>
      </c>
      <c r="AI24" s="352">
        <f t="shared" si="26"/>
        <v>1611667</v>
      </c>
      <c r="AJ24" s="355">
        <f t="shared" si="27"/>
        <v>1611667</v>
      </c>
      <c r="AK24" s="179"/>
      <c r="AL24" s="295">
        <v>0</v>
      </c>
      <c r="AM24" s="296">
        <v>0</v>
      </c>
      <c r="AN24" s="179"/>
      <c r="AO24" s="279"/>
      <c r="AP24" s="388" t="s">
        <v>117</v>
      </c>
      <c r="AQ24" s="411">
        <f>X35+X83</f>
        <v>17831081406</v>
      </c>
      <c r="AR24" s="411">
        <f>AD35+AD83</f>
        <v>16925912681</v>
      </c>
      <c r="AS24" s="411">
        <f>AG35+AG83</f>
        <v>14020976404</v>
      </c>
      <c r="AT24" s="411"/>
      <c r="AU24" s="290">
        <f t="shared" si="29"/>
        <v>0.94923646500231784</v>
      </c>
      <c r="AV24" s="290">
        <f t="shared" si="30"/>
        <v>0.78632226979133557</v>
      </c>
      <c r="AW24" s="290">
        <f>(AR24-AD41-AD88)/$AO$2*12+AD41+AD88</f>
        <v>16925912681</v>
      </c>
      <c r="AX24" s="290">
        <f>(AS24-AG41-AG88)/$AO$2*12+AG41+AG88</f>
        <v>14020976404</v>
      </c>
      <c r="AY24" s="290">
        <f t="shared" si="31"/>
        <v>-905168725</v>
      </c>
      <c r="AZ24" s="291">
        <f t="shared" si="32"/>
        <v>3810105002</v>
      </c>
      <c r="BA24" s="179"/>
      <c r="BB24" s="423"/>
      <c r="BC24" s="308"/>
      <c r="BD24" s="308"/>
      <c r="BE24" s="308"/>
      <c r="BF24" s="308"/>
      <c r="BG24" s="308"/>
      <c r="BH24" s="308"/>
      <c r="BI24" s="308"/>
      <c r="BJ24" s="308"/>
      <c r="BK24" s="308"/>
      <c r="BL24" s="308"/>
      <c r="BM24" s="247" t="s">
        <v>118</v>
      </c>
      <c r="BN24" s="270">
        <f>X170-X177-X174-X183-X191</f>
        <v>201324240</v>
      </c>
      <c r="BO24" s="268">
        <f>AA170-AA177-AA174-AA183-AA191</f>
        <v>186209965</v>
      </c>
      <c r="BP24" s="268">
        <f>AD170-AD177-AD174-AD183-AD191</f>
        <v>186209965</v>
      </c>
      <c r="BQ24" s="272">
        <f>AF170-AF177-AF174-AF183-AF191</f>
        <v>63169279</v>
      </c>
      <c r="BR24" s="229">
        <f>+BQ24+[1]NOVIEMBRE!BQ24+[1]OCTUBRE!BQ24+[1]SEPTIEMBRE!BQ24+[1]AGOSTO!BQ24+[1]JULIO!BQ24+[1]JUNIO!BQ24+[1]MAYO!BQ24+[1]ABRIL!BQ24+[1]MARZO!BQ24+[1]FEBRERO!BQ24+[1]ENERO!BQ24</f>
        <v>128275658</v>
      </c>
      <c r="BS24" s="308"/>
      <c r="BT24" s="308"/>
      <c r="BU24" s="308"/>
      <c r="BV24" s="308"/>
      <c r="BW24" s="308"/>
      <c r="BX24" s="308"/>
      <c r="BY24" s="308"/>
      <c r="BZ24" s="308"/>
      <c r="CA24" s="308"/>
      <c r="CB24" s="308"/>
      <c r="CC24" s="308"/>
      <c r="CD24" s="308"/>
      <c r="CE24" s="308"/>
      <c r="CF24" s="308"/>
      <c r="CG24" s="308"/>
      <c r="CH24" s="308"/>
      <c r="CI24" s="308"/>
      <c r="CJ24" s="308"/>
      <c r="CK24" s="308"/>
      <c r="CL24" s="308"/>
      <c r="CM24" s="308"/>
      <c r="CN24" s="308"/>
      <c r="CO24" s="308"/>
      <c r="CP24" s="308"/>
      <c r="CQ24" s="308"/>
      <c r="CR24" s="308"/>
      <c r="CS24" s="308"/>
      <c r="CT24" s="308"/>
      <c r="CU24" s="308"/>
      <c r="CV24" s="308"/>
      <c r="CW24" s="308"/>
      <c r="CX24" s="308"/>
      <c r="CY24" s="308"/>
      <c r="CZ24" s="308"/>
      <c r="DA24" s="308"/>
      <c r="DB24" s="308"/>
      <c r="DC24" s="308"/>
      <c r="DD24" s="308"/>
      <c r="DE24" s="308"/>
      <c r="DF24" s="308"/>
      <c r="DG24" s="308"/>
      <c r="DH24" s="308"/>
      <c r="DI24" s="308"/>
      <c r="DJ24" s="308"/>
      <c r="DK24" s="308"/>
      <c r="DL24" s="308"/>
      <c r="DM24" s="308"/>
      <c r="DN24" s="308"/>
      <c r="DO24" s="308"/>
      <c r="DP24" s="308"/>
      <c r="DQ24" s="308"/>
      <c r="DR24" s="308"/>
      <c r="DS24" s="308"/>
      <c r="DT24" s="308"/>
      <c r="DU24" s="308"/>
      <c r="DV24" s="308"/>
      <c r="DW24" s="308"/>
      <c r="DX24" s="308"/>
      <c r="DY24" s="308"/>
      <c r="DZ24" s="308"/>
      <c r="EA24" s="308"/>
      <c r="EB24" s="308"/>
      <c r="EC24" s="308"/>
      <c r="ED24" s="308"/>
      <c r="EE24" s="308"/>
      <c r="EF24" s="308"/>
      <c r="EG24" s="308"/>
      <c r="EH24" s="308"/>
      <c r="EI24" s="308"/>
      <c r="EJ24" s="308"/>
      <c r="EK24" s="308"/>
      <c r="EL24" s="308"/>
      <c r="EM24" s="308"/>
      <c r="EN24" s="308"/>
      <c r="EO24" s="308"/>
      <c r="EP24" s="308"/>
      <c r="EQ24" s="308"/>
      <c r="ER24" s="308"/>
      <c r="ES24" s="308"/>
      <c r="ET24" s="308"/>
      <c r="EU24" s="308"/>
      <c r="EV24" s="308"/>
      <c r="EW24" s="308"/>
      <c r="EX24" s="308"/>
      <c r="EY24" s="308"/>
      <c r="EZ24" s="308"/>
      <c r="FA24" s="308"/>
      <c r="FB24" s="308"/>
      <c r="FC24" s="308"/>
      <c r="FD24" s="308"/>
      <c r="FE24" s="308"/>
      <c r="FF24" s="308"/>
      <c r="FG24" s="308"/>
      <c r="FH24" s="308"/>
      <c r="FI24" s="308"/>
      <c r="FJ24" s="308"/>
      <c r="FK24" s="308"/>
      <c r="FL24" s="308"/>
      <c r="FM24" s="308"/>
      <c r="FN24" s="308"/>
      <c r="FO24" s="308"/>
      <c r="FP24" s="308"/>
      <c r="FQ24" s="308"/>
      <c r="FR24" s="308"/>
      <c r="FS24" s="308"/>
      <c r="FT24" s="308"/>
      <c r="FU24" s="308"/>
      <c r="FV24" s="308"/>
      <c r="FW24" s="308"/>
      <c r="FX24" s="308"/>
      <c r="FY24" s="308"/>
      <c r="FZ24" s="308"/>
      <c r="GA24" s="308"/>
      <c r="GB24" s="308"/>
      <c r="GC24" s="308"/>
      <c r="GD24" s="308"/>
      <c r="GE24" s="308"/>
      <c r="GF24" s="308"/>
      <c r="GG24" s="308"/>
      <c r="GH24" s="308"/>
      <c r="GI24" s="308"/>
      <c r="GJ24" s="308"/>
      <c r="GK24" s="308"/>
      <c r="GL24" s="308"/>
      <c r="GM24" s="308"/>
      <c r="GN24" s="308"/>
      <c r="GO24" s="308"/>
      <c r="GP24" s="308"/>
      <c r="GQ24" s="308"/>
      <c r="GR24" s="308"/>
      <c r="GS24" s="308"/>
      <c r="GT24" s="308"/>
      <c r="GU24" s="308"/>
      <c r="GV24" s="308"/>
      <c r="GW24" s="308"/>
      <c r="GX24" s="308"/>
      <c r="GY24" s="308"/>
      <c r="GZ24" s="308"/>
      <c r="HA24" s="308"/>
      <c r="HB24" s="308"/>
      <c r="HC24" s="308"/>
      <c r="HD24" s="308"/>
      <c r="HE24" s="308"/>
      <c r="HF24" s="308"/>
      <c r="HG24" s="308"/>
      <c r="HH24" s="308"/>
      <c r="HI24" s="308"/>
      <c r="HJ24" s="308"/>
      <c r="HK24" s="308"/>
      <c r="HL24" s="308"/>
      <c r="HM24" s="308"/>
      <c r="HN24" s="308"/>
      <c r="HO24" s="308"/>
      <c r="HP24" s="308"/>
      <c r="HQ24" s="308"/>
      <c r="HR24" s="308"/>
      <c r="HS24" s="308"/>
      <c r="HT24" s="308"/>
      <c r="HU24" s="308"/>
      <c r="HV24" s="308"/>
      <c r="HW24" s="308"/>
      <c r="HX24" s="308"/>
      <c r="HY24" s="308"/>
      <c r="HZ24" s="308"/>
      <c r="IA24" s="308"/>
      <c r="IB24" s="308"/>
      <c r="IC24" s="308"/>
      <c r="ID24" s="308"/>
      <c r="IE24" s="308"/>
      <c r="IF24" s="308"/>
      <c r="IG24" s="308"/>
      <c r="IH24" s="308"/>
      <c r="II24" s="308"/>
      <c r="IJ24" s="308"/>
      <c r="IK24" s="308"/>
      <c r="IL24" s="308"/>
      <c r="IM24" s="308"/>
      <c r="IN24" s="308"/>
      <c r="IO24" s="308"/>
    </row>
    <row r="25" spans="1:249" s="308" customFormat="1" ht="24.95" customHeight="1">
      <c r="A25" s="369">
        <f>+IF([1]NOVIEMBRE!A25=0,"",[1]NOVIEMBRE!A25)</f>
        <v>1130102</v>
      </c>
      <c r="B25" s="407" t="str">
        <f>+IF([1]NOVIEMBRE!B25=0,"",[1]NOVIEMBRE!B25)</f>
        <v>ARS - REGIMEN SUBSIDIADO</v>
      </c>
      <c r="C25" s="371">
        <f t="shared" ref="C25:N25" si="33">SUM(C26:C27)</f>
        <v>17206185590</v>
      </c>
      <c r="D25" s="408">
        <f t="shared" si="33"/>
        <v>0</v>
      </c>
      <c r="E25" s="408">
        <f t="shared" si="33"/>
        <v>4924055137</v>
      </c>
      <c r="F25" s="408">
        <f t="shared" si="33"/>
        <v>22130240727</v>
      </c>
      <c r="G25" s="408">
        <f t="shared" si="33"/>
        <v>18952578104</v>
      </c>
      <c r="H25" s="408">
        <f t="shared" si="33"/>
        <v>1232975803</v>
      </c>
      <c r="I25" s="408">
        <f t="shared" si="33"/>
        <v>20185553907</v>
      </c>
      <c r="J25" s="408">
        <f t="shared" si="33"/>
        <v>13948353684</v>
      </c>
      <c r="K25" s="408">
        <f t="shared" si="33"/>
        <v>2168210854</v>
      </c>
      <c r="L25" s="408">
        <f t="shared" si="33"/>
        <v>16116564538</v>
      </c>
      <c r="M25" s="408">
        <f t="shared" si="33"/>
        <v>1944686820</v>
      </c>
      <c r="N25" s="372">
        <f t="shared" si="33"/>
        <v>6013676189</v>
      </c>
      <c r="P25" s="371">
        <f>SUM(P26:P27)</f>
        <v>0</v>
      </c>
      <c r="Q25" s="372">
        <f>SUM(Q26:Q27)</f>
        <v>0</v>
      </c>
      <c r="R25" s="179"/>
      <c r="S25" s="399" t="str">
        <f>+IF([1]NOVIEMBRE!S25=0,"",[1]NOVIEMBRE!S25)</f>
        <v>1010104-5</v>
      </c>
      <c r="T25" s="400" t="str">
        <f>+IF([1]NOVIEMBRE!T25=0,"",[1]NOVIEMBRE!T25)</f>
        <v>Bonificación Convencional</v>
      </c>
      <c r="U25" s="351">
        <f>+[1]ENERO!U25</f>
        <v>0</v>
      </c>
      <c r="V25" s="352">
        <f>[1]NOVIEMBRE!V25+DICIEMBRE!AL25</f>
        <v>0</v>
      </c>
      <c r="W25" s="352">
        <f>[1]NOVIEMBRE!W25+DICIEMBRE!AM25</f>
        <v>0</v>
      </c>
      <c r="X25" s="353">
        <f t="shared" si="21"/>
        <v>0</v>
      </c>
      <c r="Y25" s="354">
        <f>[1]NOVIEMBRE!AA25</f>
        <v>0</v>
      </c>
      <c r="Z25" s="293">
        <v>0</v>
      </c>
      <c r="AA25" s="353">
        <f t="shared" si="22"/>
        <v>0</v>
      </c>
      <c r="AB25" s="354">
        <f>[1]NOVIEMBRE!AD25</f>
        <v>0</v>
      </c>
      <c r="AC25" s="293">
        <v>0</v>
      </c>
      <c r="AD25" s="353">
        <f t="shared" si="23"/>
        <v>0</v>
      </c>
      <c r="AE25" s="354">
        <f>[1]NOVIEMBRE!AG25</f>
        <v>0</v>
      </c>
      <c r="AF25" s="293">
        <v>0</v>
      </c>
      <c r="AG25" s="353">
        <f t="shared" si="24"/>
        <v>0</v>
      </c>
      <c r="AH25" s="354">
        <f t="shared" si="25"/>
        <v>0</v>
      </c>
      <c r="AI25" s="352">
        <f t="shared" si="26"/>
        <v>0</v>
      </c>
      <c r="AJ25" s="355">
        <f t="shared" si="27"/>
        <v>0</v>
      </c>
      <c r="AK25" s="179"/>
      <c r="AL25" s="295">
        <v>0</v>
      </c>
      <c r="AM25" s="296">
        <v>0</v>
      </c>
      <c r="AN25" s="179"/>
      <c r="AO25" s="183"/>
      <c r="AP25" s="424" t="s">
        <v>119</v>
      </c>
      <c r="AQ25" s="290">
        <f>X43+X57+X90+X104</f>
        <v>822318969</v>
      </c>
      <c r="AR25" s="290">
        <f>AD43+AD57+AD90+AD104</f>
        <v>698461984</v>
      </c>
      <c r="AS25" s="290">
        <f>AG43+AG57+AG90+AG104</f>
        <v>538690362</v>
      </c>
      <c r="AT25" s="411"/>
      <c r="AU25" s="290">
        <f t="shared" si="29"/>
        <v>0.8493808489537592</v>
      </c>
      <c r="AV25" s="290">
        <f t="shared" si="30"/>
        <v>0.65508687298687374</v>
      </c>
      <c r="AW25" s="290">
        <f>(AR25-AD55-AD61-AD102-AD108)/$AO$2*12+AD55+AD61+AD102+AD108</f>
        <v>698461984</v>
      </c>
      <c r="AX25" s="290">
        <f>(AS25-AG55-AG61-AG102-AG108)/$AO$2*12+AG55+AG61+AG102+AG108</f>
        <v>538690362</v>
      </c>
      <c r="AY25" s="290">
        <f t="shared" si="31"/>
        <v>-123856985</v>
      </c>
      <c r="AZ25" s="291">
        <f t="shared" si="32"/>
        <v>283628607</v>
      </c>
      <c r="BM25" s="220" t="s">
        <v>120</v>
      </c>
      <c r="BN25" s="425">
        <f>+SUM(BN26:BN28)</f>
        <v>6975356117</v>
      </c>
      <c r="BO25" s="426">
        <f>+SUM(BO26:BO28)</f>
        <v>6837376818</v>
      </c>
      <c r="BP25" s="426">
        <f>+SUM(BP26:BP28)</f>
        <v>6837376818</v>
      </c>
      <c r="BQ25" s="427">
        <f>+SUM(BQ26:BQ28)</f>
        <v>703747520</v>
      </c>
      <c r="BR25" s="229">
        <f>+SUM(BR26:BR28)</f>
        <v>3835025024</v>
      </c>
    </row>
    <row r="26" spans="1:249" s="179" customFormat="1" ht="24.95" customHeight="1">
      <c r="A26" s="287" t="str">
        <f>+IF([1]NOVIEMBRE!A26=0,"",[1]NOVIEMBRE!A26)</f>
        <v>1130102-1</v>
      </c>
      <c r="B26" s="419" t="str">
        <f>+CONCATENATE("Vigencia ",[1]INSTRUCCIONES!$F$3)</f>
        <v>Vigencia 2020</v>
      </c>
      <c r="C26" s="289">
        <f>+[1]ENERO!C26</f>
        <v>17206185590</v>
      </c>
      <c r="D26" s="290">
        <f>[1]NOVIEMBRE!D26+DICIEMBRE!P26</f>
        <v>0</v>
      </c>
      <c r="E26" s="290">
        <f>[1]NOVIEMBRE!E26+DICIEMBRE!Q26</f>
        <v>0</v>
      </c>
      <c r="F26" s="290">
        <f>SUM(C26:E26)</f>
        <v>17206185590</v>
      </c>
      <c r="G26" s="290">
        <f>[1]NOVIEMBRE!I26</f>
        <v>14753629525</v>
      </c>
      <c r="H26" s="293">
        <f>1269922441-52553760</f>
        <v>1217368681</v>
      </c>
      <c r="I26" s="290">
        <f>SUM(G26:H26)</f>
        <v>15970998206</v>
      </c>
      <c r="J26" s="290">
        <f>[1]NOVIEMBRE!L26</f>
        <v>9749405105</v>
      </c>
      <c r="K26" s="293">
        <f>2152590232+13500</f>
        <v>2152603732</v>
      </c>
      <c r="L26" s="290">
        <f>SUM(J26:K26)</f>
        <v>11902008837</v>
      </c>
      <c r="M26" s="290">
        <f>F26-I26</f>
        <v>1235187384</v>
      </c>
      <c r="N26" s="291">
        <f>F26-L26</f>
        <v>5304176753</v>
      </c>
      <c r="P26" s="295">
        <v>0</v>
      </c>
      <c r="Q26" s="296">
        <v>0</v>
      </c>
      <c r="S26" s="399" t="str">
        <f>+IF([1]NOVIEMBRE!S26=0,"",[1]NOVIEMBRE!S26)</f>
        <v>1010104-6</v>
      </c>
      <c r="T26" s="400" t="str">
        <f>+IF([1]NOVIEMBRE!T26=0,"",[1]NOVIEMBRE!T26)</f>
        <v>Auxilio de Transporte</v>
      </c>
      <c r="U26" s="351">
        <f>+[1]ENERO!U26</f>
        <v>8582028</v>
      </c>
      <c r="V26" s="352">
        <f>[1]NOVIEMBRE!V26+DICIEMBRE!AL26</f>
        <v>0</v>
      </c>
      <c r="W26" s="352">
        <f>[1]NOVIEMBRE!W26+DICIEMBRE!AM26</f>
        <v>0</v>
      </c>
      <c r="X26" s="353">
        <f t="shared" si="21"/>
        <v>8582028</v>
      </c>
      <c r="Y26" s="354">
        <f>[1]NOVIEMBRE!AA26</f>
        <v>7443251</v>
      </c>
      <c r="Z26" s="293">
        <v>579417</v>
      </c>
      <c r="AA26" s="353">
        <f t="shared" si="22"/>
        <v>8022668</v>
      </c>
      <c r="AB26" s="354">
        <f>[1]NOVIEMBRE!AD26</f>
        <v>7443251</v>
      </c>
      <c r="AC26" s="293">
        <v>579417</v>
      </c>
      <c r="AD26" s="353">
        <f t="shared" si="23"/>
        <v>8022668</v>
      </c>
      <c r="AE26" s="354">
        <f>[1]NOVIEMBRE!AG26</f>
        <v>6723267</v>
      </c>
      <c r="AF26" s="293">
        <v>719984</v>
      </c>
      <c r="AG26" s="353">
        <f t="shared" si="24"/>
        <v>7443251</v>
      </c>
      <c r="AH26" s="354">
        <f t="shared" si="25"/>
        <v>559360</v>
      </c>
      <c r="AI26" s="352">
        <f t="shared" si="26"/>
        <v>559360</v>
      </c>
      <c r="AJ26" s="355">
        <f t="shared" si="27"/>
        <v>1138777</v>
      </c>
      <c r="AL26" s="295">
        <v>0</v>
      </c>
      <c r="AM26" s="296">
        <v>0</v>
      </c>
      <c r="AO26" s="183"/>
      <c r="AP26" s="428" t="s">
        <v>121</v>
      </c>
      <c r="AQ26" s="185">
        <f>X110</f>
        <v>4759840134</v>
      </c>
      <c r="AR26" s="185">
        <f>AD110</f>
        <v>4417509969</v>
      </c>
      <c r="AS26" s="185">
        <f>AG110</f>
        <v>3593867704</v>
      </c>
      <c r="AT26" s="281">
        <f>AO2/12</f>
        <v>1</v>
      </c>
      <c r="AU26" s="218">
        <f t="shared" si="29"/>
        <v>0.92807948263751494</v>
      </c>
      <c r="AV26" s="218">
        <f t="shared" si="30"/>
        <v>0.75503958175583552</v>
      </c>
      <c r="AW26" s="421">
        <f>(AR26-AD121-AD139-AD143-AD153-AD168)/$AO$2*12+AD121+AD139+AD143+AD153+AD168</f>
        <v>4417509969</v>
      </c>
      <c r="AX26" s="421">
        <f>(AS26-AG121-AG139-AG143-AG153-AG168)/$AO$2*12+AG121+AG139+AG143+AG153+AG168</f>
        <v>3593867704</v>
      </c>
      <c r="AY26" s="421">
        <f t="shared" si="31"/>
        <v>-342330165</v>
      </c>
      <c r="AZ26" s="422">
        <f t="shared" si="32"/>
        <v>1165972430</v>
      </c>
      <c r="BA26" s="308"/>
      <c r="BB26" s="308"/>
      <c r="BC26" s="308"/>
      <c r="BD26" s="308"/>
      <c r="BE26" s="308"/>
      <c r="BF26" s="308"/>
      <c r="BG26" s="308"/>
      <c r="BH26" s="308"/>
      <c r="BI26" s="308"/>
      <c r="BJ26" s="308"/>
      <c r="BK26" s="308"/>
      <c r="BM26" s="429" t="s">
        <v>122</v>
      </c>
      <c r="BN26" s="284">
        <f>+X198+X212</f>
        <v>1760993695</v>
      </c>
      <c r="BO26" s="282">
        <f>+AA198+AA212</f>
        <v>1737587984</v>
      </c>
      <c r="BP26" s="282">
        <f>+AD198+AD212</f>
        <v>1737587984</v>
      </c>
      <c r="BQ26" s="286">
        <f>+AF198+AF212</f>
        <v>201760040</v>
      </c>
      <c r="BR26" s="229">
        <f>+BQ26+[1]NOVIEMBRE!BQ26+[1]OCTUBRE!BQ26+[1]SEPTIEMBRE!BQ26+[1]AGOSTO!BQ26+[1]JULIO!BQ26+[1]JUNIO!BQ26+[1]MAYO!BQ26+[1]ABRIL!BQ26+[1]MARZO!BQ26+[1]FEBRERO!BQ26+[1]ENERO!BQ26</f>
        <v>788923477</v>
      </c>
    </row>
    <row r="27" spans="1:249" s="396" customFormat="1" ht="24.95" customHeight="1">
      <c r="A27" s="287" t="str">
        <f>+IF([1]NOVIEMBRE!A27=0,"",[1]NOVIEMBRE!A27)</f>
        <v>1130102-2</v>
      </c>
      <c r="B27" s="419" t="str">
        <f>+IF([1]NOVIEMBRE!B27=0,"",[1]NOVIEMBRE!B27)</f>
        <v>Vigencia Anterior</v>
      </c>
      <c r="C27" s="289">
        <f>+[1]ENERO!C27</f>
        <v>0</v>
      </c>
      <c r="D27" s="290">
        <f>[1]NOVIEMBRE!D27+DICIEMBRE!P27</f>
        <v>0</v>
      </c>
      <c r="E27" s="290">
        <f>[1]NOVIEMBRE!E27+DICIEMBRE!Q27</f>
        <v>4924055137</v>
      </c>
      <c r="F27" s="290">
        <f>SUM(C27:E27)</f>
        <v>4924055137</v>
      </c>
      <c r="G27" s="290">
        <f>[1]NOVIEMBRE!I27</f>
        <v>4198948579</v>
      </c>
      <c r="H27" s="293">
        <v>15607122</v>
      </c>
      <c r="I27" s="290">
        <f>SUM(G27:H27)</f>
        <v>4214555701</v>
      </c>
      <c r="J27" s="290">
        <f>[1]NOVIEMBRE!L27</f>
        <v>4198948579</v>
      </c>
      <c r="K27" s="293">
        <v>15607122</v>
      </c>
      <c r="L27" s="290">
        <f>SUM(J27:K27)</f>
        <v>4214555701</v>
      </c>
      <c r="M27" s="290">
        <f>F27-I27</f>
        <v>709499436</v>
      </c>
      <c r="N27" s="291">
        <f>F27-L27</f>
        <v>709499436</v>
      </c>
      <c r="O27" s="308"/>
      <c r="P27" s="295">
        <v>0</v>
      </c>
      <c r="Q27" s="296">
        <v>0</v>
      </c>
      <c r="R27" s="179"/>
      <c r="S27" s="399" t="str">
        <f>+IF([1]NOVIEMBRE!S27=0,"",[1]NOVIEMBRE!S27)</f>
        <v>1010104-7</v>
      </c>
      <c r="T27" s="400" t="str">
        <f>+IF([1]NOVIEMBRE!T27=0,"",[1]NOVIEMBRE!T27)</f>
        <v>Auxilio de Alimentación</v>
      </c>
      <c r="U27" s="351">
        <f>+[1]ENERO!U27</f>
        <v>5545848</v>
      </c>
      <c r="V27" s="352">
        <f>[1]NOVIEMBRE!V27+DICIEMBRE!AL27</f>
        <v>0</v>
      </c>
      <c r="W27" s="352">
        <f>[1]NOVIEMBRE!W27+DICIEMBRE!AM27</f>
        <v>0</v>
      </c>
      <c r="X27" s="353">
        <f t="shared" si="21"/>
        <v>5545848</v>
      </c>
      <c r="Y27" s="354">
        <f>[1]NOVIEMBRE!AA27</f>
        <v>4763010</v>
      </c>
      <c r="Z27" s="293">
        <v>372353</v>
      </c>
      <c r="AA27" s="353">
        <f t="shared" si="22"/>
        <v>5135363</v>
      </c>
      <c r="AB27" s="354">
        <f>[1]NOVIEMBRE!AD27</f>
        <v>4763010</v>
      </c>
      <c r="AC27" s="293">
        <v>372353</v>
      </c>
      <c r="AD27" s="353">
        <f t="shared" si="23"/>
        <v>5135363</v>
      </c>
      <c r="AE27" s="354">
        <f>[1]NOVIEMBRE!AG27</f>
        <v>4300324</v>
      </c>
      <c r="AF27" s="293">
        <v>462686</v>
      </c>
      <c r="AG27" s="353">
        <f t="shared" si="24"/>
        <v>4763010</v>
      </c>
      <c r="AH27" s="354">
        <f t="shared" si="25"/>
        <v>410485</v>
      </c>
      <c r="AI27" s="352">
        <f t="shared" si="26"/>
        <v>410485</v>
      </c>
      <c r="AJ27" s="355">
        <f t="shared" si="27"/>
        <v>782838</v>
      </c>
      <c r="AK27" s="179"/>
      <c r="AL27" s="295">
        <v>0</v>
      </c>
      <c r="AM27" s="296">
        <v>0</v>
      </c>
      <c r="AN27" s="179"/>
      <c r="AO27" s="237"/>
      <c r="AP27" s="424" t="s">
        <v>123</v>
      </c>
      <c r="AQ27" s="290">
        <f>X170</f>
        <v>403378925</v>
      </c>
      <c r="AR27" s="290">
        <f>AD170</f>
        <v>387801099</v>
      </c>
      <c r="AS27" s="290">
        <f>AG170</f>
        <v>321080450</v>
      </c>
      <c r="AT27" s="411"/>
      <c r="AU27" s="290">
        <f t="shared" si="29"/>
        <v>0.96138165621815763</v>
      </c>
      <c r="AV27" s="290">
        <f t="shared" si="30"/>
        <v>0.79597725637252859</v>
      </c>
      <c r="AW27" s="290">
        <f>(AR27-AD174-AD183-AD191)/$AO$2*12+AD174+AD183+AD191</f>
        <v>387801099</v>
      </c>
      <c r="AX27" s="290">
        <f>(AS27-AG174-AG183-AG191)/$AO$2*12+AG174+AG183+AG191</f>
        <v>321080450</v>
      </c>
      <c r="AY27" s="290">
        <f t="shared" si="31"/>
        <v>-15577826</v>
      </c>
      <c r="AZ27" s="291">
        <f t="shared" si="32"/>
        <v>82298475</v>
      </c>
      <c r="BA27" s="179"/>
      <c r="BB27" s="308"/>
      <c r="BC27" s="308"/>
      <c r="BD27" s="308"/>
      <c r="BE27" s="308"/>
      <c r="BF27" s="308"/>
      <c r="BG27" s="308"/>
      <c r="BH27" s="308"/>
      <c r="BI27" s="308"/>
      <c r="BJ27" s="308"/>
      <c r="BK27" s="308"/>
      <c r="BL27" s="308"/>
      <c r="BM27" s="429" t="s">
        <v>124</v>
      </c>
      <c r="BN27" s="284">
        <f>+X209-X212-X218</f>
        <v>0</v>
      </c>
      <c r="BO27" s="282">
        <f>+AA209-AA212-AA218</f>
        <v>0</v>
      </c>
      <c r="BP27" s="282">
        <f>+AD209-AD212-AD218</f>
        <v>0</v>
      </c>
      <c r="BQ27" s="286">
        <f>+AF209-AF212-AF218</f>
        <v>0</v>
      </c>
      <c r="BR27" s="229">
        <f>+BQ27+[1]NOVIEMBRE!BQ27+[1]OCTUBRE!BQ27+[1]SEPTIEMBRE!BQ27+[1]AGOSTO!BQ27+[1]JULIO!BQ27+[1]JUNIO!BQ27+[1]MAYO!BQ27+[1]ABRIL!BQ27+[1]MARZO!BQ27+[1]FEBRERO!BQ27+[1]ENERO!BQ27</f>
        <v>0</v>
      </c>
      <c r="BS27" s="308"/>
      <c r="BT27" s="308"/>
      <c r="BU27" s="308"/>
      <c r="BV27" s="308"/>
      <c r="BW27" s="308"/>
      <c r="BX27" s="308"/>
      <c r="BY27" s="308"/>
      <c r="BZ27" s="308"/>
      <c r="CA27" s="308"/>
      <c r="CB27" s="308"/>
      <c r="CC27" s="308"/>
      <c r="CD27" s="308"/>
      <c r="CE27" s="308"/>
      <c r="CF27" s="308"/>
      <c r="CG27" s="308"/>
      <c r="CH27" s="308"/>
      <c r="CI27" s="308"/>
      <c r="CJ27" s="308"/>
      <c r="CK27" s="308"/>
      <c r="CL27" s="308"/>
      <c r="CM27" s="308"/>
      <c r="CN27" s="308"/>
      <c r="CO27" s="308"/>
      <c r="CP27" s="308"/>
      <c r="CQ27" s="308"/>
      <c r="CR27" s="308"/>
      <c r="CS27" s="308"/>
      <c r="CT27" s="308"/>
      <c r="CU27" s="308"/>
      <c r="CV27" s="308"/>
      <c r="CW27" s="308"/>
      <c r="CX27" s="308"/>
      <c r="CY27" s="308"/>
      <c r="CZ27" s="308"/>
      <c r="DA27" s="308"/>
      <c r="DB27" s="308"/>
      <c r="DC27" s="308"/>
      <c r="DD27" s="308"/>
      <c r="DE27" s="308"/>
      <c r="DF27" s="308"/>
      <c r="DG27" s="308"/>
      <c r="DH27" s="308"/>
      <c r="DI27" s="308"/>
      <c r="DJ27" s="308"/>
      <c r="DK27" s="308"/>
      <c r="DL27" s="308"/>
      <c r="DM27" s="308"/>
      <c r="DN27" s="308"/>
      <c r="DO27" s="308"/>
      <c r="DP27" s="308"/>
      <c r="DQ27" s="308"/>
      <c r="DR27" s="308"/>
      <c r="DS27" s="308"/>
      <c r="DT27" s="308"/>
      <c r="DU27" s="308"/>
      <c r="DV27" s="308"/>
      <c r="DW27" s="308"/>
      <c r="DX27" s="308"/>
      <c r="DY27" s="308"/>
      <c r="DZ27" s="308"/>
      <c r="EA27" s="308"/>
      <c r="EB27" s="308"/>
      <c r="EC27" s="308"/>
      <c r="ED27" s="308"/>
      <c r="EE27" s="308"/>
      <c r="EF27" s="308"/>
      <c r="EG27" s="308"/>
      <c r="EH27" s="308"/>
      <c r="EI27" s="308"/>
      <c r="EJ27" s="308"/>
      <c r="EK27" s="308"/>
      <c r="EL27" s="308"/>
      <c r="EM27" s="308"/>
      <c r="EN27" s="308"/>
      <c r="EO27" s="308"/>
      <c r="EP27" s="308"/>
      <c r="EQ27" s="308"/>
      <c r="ER27" s="308"/>
      <c r="ES27" s="308"/>
      <c r="ET27" s="308"/>
      <c r="EU27" s="308"/>
      <c r="EV27" s="308"/>
      <c r="EW27" s="308"/>
      <c r="EX27" s="308"/>
      <c r="EY27" s="308"/>
      <c r="EZ27" s="308"/>
      <c r="FA27" s="308"/>
      <c r="FB27" s="308"/>
      <c r="FC27" s="308"/>
      <c r="FD27" s="308"/>
      <c r="FE27" s="308"/>
      <c r="FF27" s="308"/>
      <c r="FG27" s="308"/>
      <c r="FH27" s="308"/>
      <c r="FI27" s="308"/>
      <c r="FJ27" s="308"/>
      <c r="FK27" s="308"/>
      <c r="FL27" s="308"/>
      <c r="FM27" s="308"/>
      <c r="FN27" s="308"/>
      <c r="FO27" s="308"/>
      <c r="FP27" s="308"/>
      <c r="FQ27" s="308"/>
      <c r="FR27" s="308"/>
      <c r="FS27" s="308"/>
      <c r="FT27" s="308"/>
      <c r="FU27" s="308"/>
      <c r="FV27" s="308"/>
      <c r="FW27" s="308"/>
      <c r="FX27" s="308"/>
      <c r="FY27" s="308"/>
      <c r="FZ27" s="308"/>
      <c r="GA27" s="308"/>
      <c r="GB27" s="308"/>
      <c r="GC27" s="308"/>
      <c r="GD27" s="308"/>
      <c r="GE27" s="308"/>
      <c r="GF27" s="308"/>
      <c r="GG27" s="308"/>
      <c r="GH27" s="308"/>
      <c r="GI27" s="308"/>
      <c r="GJ27" s="308"/>
      <c r="GK27" s="308"/>
      <c r="GL27" s="308"/>
      <c r="GM27" s="308"/>
      <c r="GN27" s="308"/>
      <c r="GO27" s="308"/>
      <c r="GP27" s="308"/>
      <c r="GQ27" s="308"/>
      <c r="GR27" s="308"/>
      <c r="GS27" s="308"/>
      <c r="GT27" s="308"/>
      <c r="GU27" s="308"/>
      <c r="GV27" s="308"/>
      <c r="GW27" s="308"/>
      <c r="GX27" s="308"/>
      <c r="GY27" s="308"/>
      <c r="GZ27" s="308"/>
      <c r="HA27" s="308"/>
      <c r="HB27" s="308"/>
      <c r="HC27" s="308"/>
      <c r="HD27" s="308"/>
      <c r="HE27" s="308"/>
      <c r="HF27" s="308"/>
      <c r="HG27" s="308"/>
      <c r="HH27" s="308"/>
      <c r="HI27" s="308"/>
      <c r="HJ27" s="308"/>
      <c r="HK27" s="308"/>
      <c r="HL27" s="308"/>
      <c r="HM27" s="308"/>
      <c r="HN27" s="308"/>
      <c r="HO27" s="308"/>
      <c r="HP27" s="308"/>
      <c r="HQ27" s="308"/>
      <c r="HR27" s="308"/>
      <c r="HS27" s="308"/>
      <c r="HT27" s="308"/>
      <c r="HU27" s="308"/>
      <c r="HV27" s="308"/>
      <c r="HW27" s="308"/>
      <c r="HX27" s="308"/>
      <c r="HY27" s="308"/>
      <c r="HZ27" s="308"/>
      <c r="IA27" s="308"/>
      <c r="IB27" s="308"/>
      <c r="IC27" s="308"/>
      <c r="ID27" s="308"/>
      <c r="IE27" s="308"/>
      <c r="IF27" s="308"/>
      <c r="IG27" s="308"/>
      <c r="IH27" s="308"/>
      <c r="II27" s="308"/>
      <c r="IJ27" s="308"/>
      <c r="IK27" s="308"/>
      <c r="IL27" s="308"/>
      <c r="IM27" s="308"/>
      <c r="IN27" s="308"/>
      <c r="IO27" s="308"/>
    </row>
    <row r="28" spans="1:249" s="396" customFormat="1" ht="24.95" customHeight="1">
      <c r="A28" s="369">
        <f>+IF([1]NOVIEMBRE!A28=0,"",[1]NOVIEMBRE!A28)</f>
        <v>1130103</v>
      </c>
      <c r="B28" s="430" t="str">
        <f>+IF([1]NOVIEMBRE!B28=0,"",[1]NOVIEMBRE!B28)</f>
        <v>SUBSIDIO A LA OFERTA- ATENCION PERSONAS POBRES NO CUBIERTOS CON SUBSIDIO A LA DEMANDA</v>
      </c>
      <c r="C28" s="371">
        <f>C29+C32+C35+C38+C39+C40</f>
        <v>461200340</v>
      </c>
      <c r="D28" s="408">
        <f>+D29+D32+D35+D38+D39+D40</f>
        <v>0</v>
      </c>
      <c r="E28" s="408">
        <f>+E29+E32+E35+E38+E39+E40</f>
        <v>128999957</v>
      </c>
      <c r="F28" s="408">
        <f>+F29+F32+F35+F38+F39+F40</f>
        <v>590200297</v>
      </c>
      <c r="G28" s="408">
        <f t="shared" ref="G28:N28" si="34">G29+G32+G35+G38+G39+G40</f>
        <v>552258352</v>
      </c>
      <c r="H28" s="408">
        <f t="shared" si="34"/>
        <v>23317760</v>
      </c>
      <c r="I28" s="408">
        <f t="shared" si="34"/>
        <v>575576112</v>
      </c>
      <c r="J28" s="408">
        <f t="shared" si="34"/>
        <v>148844186</v>
      </c>
      <c r="K28" s="408">
        <f t="shared" si="34"/>
        <v>9232634</v>
      </c>
      <c r="L28" s="408">
        <f t="shared" si="34"/>
        <v>158076820</v>
      </c>
      <c r="M28" s="408">
        <f t="shared" si="34"/>
        <v>14624185</v>
      </c>
      <c r="N28" s="372">
        <f t="shared" si="34"/>
        <v>432123477</v>
      </c>
      <c r="O28" s="308"/>
      <c r="P28" s="371">
        <f>P29+P32+P35+P38+P39+P940</f>
        <v>0</v>
      </c>
      <c r="Q28" s="372">
        <f>Q29+Q32+Q35+Q38+Q39+Q40</f>
        <v>0</v>
      </c>
      <c r="R28" s="179"/>
      <c r="S28" s="399" t="str">
        <f>+IF([1]NOVIEMBRE!S28=0,"",[1]NOVIEMBRE!S28)</f>
        <v>1010104-8</v>
      </c>
      <c r="T28" s="400" t="str">
        <f>+IF([1]NOVIEMBRE!T28=0,"",[1]NOVIEMBRE!T28)</f>
        <v>Indemnizaciones por Vacaciones o Supresión de Cargos por Reestructuración</v>
      </c>
      <c r="U28" s="351">
        <f>+[1]ENERO!U28</f>
        <v>13000000</v>
      </c>
      <c r="V28" s="352">
        <f>[1]NOVIEMBRE!V28+DICIEMBRE!AL28</f>
        <v>0</v>
      </c>
      <c r="W28" s="352">
        <f>[1]NOVIEMBRE!W28+DICIEMBRE!AM28</f>
        <v>0</v>
      </c>
      <c r="X28" s="353">
        <f t="shared" si="21"/>
        <v>13000000</v>
      </c>
      <c r="Y28" s="354">
        <f>[1]NOVIEMBRE!AA28</f>
        <v>8678275</v>
      </c>
      <c r="Z28" s="293">
        <f>2721208+1600517</f>
        <v>4321725</v>
      </c>
      <c r="AA28" s="353">
        <f t="shared" si="22"/>
        <v>13000000</v>
      </c>
      <c r="AB28" s="354">
        <f>[1]NOVIEMBRE!AD28</f>
        <v>8678275</v>
      </c>
      <c r="AC28" s="293">
        <f>2721208+1600517</f>
        <v>4321725</v>
      </c>
      <c r="AD28" s="353">
        <f t="shared" si="23"/>
        <v>13000000</v>
      </c>
      <c r="AE28" s="354">
        <f>[1]NOVIEMBRE!AG28</f>
        <v>7183819</v>
      </c>
      <c r="AF28" s="293">
        <f>1494456+142699</f>
        <v>1637155</v>
      </c>
      <c r="AG28" s="353">
        <f t="shared" si="24"/>
        <v>8820974</v>
      </c>
      <c r="AH28" s="354">
        <f t="shared" si="25"/>
        <v>0</v>
      </c>
      <c r="AI28" s="352">
        <f t="shared" si="26"/>
        <v>0</v>
      </c>
      <c r="AJ28" s="355">
        <f t="shared" si="27"/>
        <v>4179026</v>
      </c>
      <c r="AK28" s="179"/>
      <c r="AL28" s="295">
        <v>0</v>
      </c>
      <c r="AM28" s="296">
        <v>0</v>
      </c>
      <c r="AN28" s="179"/>
      <c r="AO28" s="237"/>
      <c r="AP28" s="431" t="s">
        <v>125</v>
      </c>
      <c r="AQ28" s="290">
        <f>X195</f>
        <v>10571577652</v>
      </c>
      <c r="AR28" s="290">
        <f>AD195</f>
        <v>10433598353</v>
      </c>
      <c r="AS28" s="290">
        <f>AG195</f>
        <v>7003034832</v>
      </c>
      <c r="AT28" s="411"/>
      <c r="AU28" s="290">
        <f t="shared" si="29"/>
        <v>0.98694808820953073</v>
      </c>
      <c r="AV28" s="290">
        <f t="shared" si="30"/>
        <v>0.66243989899417899</v>
      </c>
      <c r="AW28" s="290">
        <f>(AR28-AD207)/$AO$2*12+AD207</f>
        <v>10433598353</v>
      </c>
      <c r="AX28" s="290">
        <f>(AS28-AG207)/$AO$2*12+AG207</f>
        <v>7003034832</v>
      </c>
      <c r="AY28" s="290">
        <f t="shared" si="31"/>
        <v>-137979299</v>
      </c>
      <c r="AZ28" s="291">
        <f t="shared" si="32"/>
        <v>3568542820</v>
      </c>
      <c r="BA28" s="308"/>
      <c r="BB28" s="308"/>
      <c r="BC28" s="308"/>
      <c r="BD28" s="308"/>
      <c r="BE28" s="308"/>
      <c r="BF28" s="308"/>
      <c r="BG28" s="308"/>
      <c r="BH28" s="308"/>
      <c r="BI28" s="308"/>
      <c r="BJ28" s="308"/>
      <c r="BK28" s="308"/>
      <c r="BL28" s="308"/>
      <c r="BM28" s="226" t="s">
        <v>126</v>
      </c>
      <c r="BN28" s="270">
        <f>+X196-X198-X207</f>
        <v>5214362422</v>
      </c>
      <c r="BO28" s="268">
        <f>+AA196-AA198-AA207</f>
        <v>5099788834</v>
      </c>
      <c r="BP28" s="268">
        <f>+AD196-AD198-AD207</f>
        <v>5099788834</v>
      </c>
      <c r="BQ28" s="272">
        <f>+AF196-AF198-AF207</f>
        <v>501987480</v>
      </c>
      <c r="BR28" s="229">
        <f>+BQ28+[1]NOVIEMBRE!BQ28+[1]OCTUBRE!BQ28+[1]SEPTIEMBRE!BQ28+[1]AGOSTO!BQ28+[1]JULIO!BQ28+[1]JUNIO!BQ28+[1]MAYO!BQ28+[1]ABRIL!BQ28+[1]MARZO!BQ28+[1]FEBRERO!BQ28+[1]ENERO!BQ28</f>
        <v>3046101547</v>
      </c>
      <c r="BS28" s="308"/>
      <c r="BT28" s="308"/>
      <c r="BU28" s="308"/>
      <c r="BV28" s="308"/>
      <c r="BW28" s="308"/>
      <c r="BX28" s="308"/>
      <c r="BY28" s="308"/>
      <c r="BZ28" s="308"/>
      <c r="CA28" s="308"/>
      <c r="CB28" s="308"/>
      <c r="CC28" s="308"/>
      <c r="CD28" s="308"/>
      <c r="CE28" s="308"/>
      <c r="CF28" s="308"/>
      <c r="CG28" s="308"/>
      <c r="CH28" s="308"/>
      <c r="CI28" s="308"/>
      <c r="CJ28" s="308"/>
      <c r="CK28" s="308"/>
      <c r="CL28" s="308"/>
      <c r="CM28" s="308"/>
      <c r="CN28" s="308"/>
      <c r="CO28" s="308"/>
      <c r="CP28" s="308"/>
      <c r="CQ28" s="308"/>
      <c r="CR28" s="308"/>
      <c r="CS28" s="308"/>
      <c r="CT28" s="308"/>
      <c r="CU28" s="308"/>
      <c r="CV28" s="308"/>
      <c r="CW28" s="308"/>
      <c r="CX28" s="308"/>
      <c r="CY28" s="308"/>
      <c r="CZ28" s="308"/>
      <c r="DA28" s="308"/>
      <c r="DB28" s="308"/>
      <c r="DC28" s="308"/>
      <c r="DD28" s="308"/>
      <c r="DE28" s="308"/>
      <c r="DF28" s="308"/>
      <c r="DG28" s="308"/>
      <c r="DH28" s="308"/>
      <c r="DI28" s="308"/>
      <c r="DJ28" s="308"/>
      <c r="DK28" s="308"/>
      <c r="DL28" s="308"/>
      <c r="DM28" s="308"/>
      <c r="DN28" s="308"/>
      <c r="DO28" s="308"/>
      <c r="DP28" s="308"/>
      <c r="DQ28" s="308"/>
      <c r="DR28" s="308"/>
      <c r="DS28" s="308"/>
      <c r="DT28" s="308"/>
      <c r="DU28" s="308"/>
      <c r="DV28" s="308"/>
      <c r="DW28" s="308"/>
      <c r="DX28" s="308"/>
      <c r="DY28" s="308"/>
      <c r="DZ28" s="308"/>
      <c r="EA28" s="308"/>
      <c r="EB28" s="308"/>
      <c r="EC28" s="308"/>
      <c r="ED28" s="308"/>
      <c r="EE28" s="308"/>
      <c r="EF28" s="308"/>
      <c r="EG28" s="308"/>
      <c r="EH28" s="308"/>
      <c r="EI28" s="308"/>
      <c r="EJ28" s="308"/>
      <c r="EK28" s="308"/>
      <c r="EL28" s="308"/>
      <c r="EM28" s="308"/>
      <c r="EN28" s="308"/>
      <c r="EO28" s="308"/>
      <c r="EP28" s="308"/>
      <c r="EQ28" s="308"/>
      <c r="ER28" s="308"/>
      <c r="ES28" s="308"/>
      <c r="ET28" s="308"/>
      <c r="EU28" s="308"/>
      <c r="EV28" s="308"/>
      <c r="EW28" s="308"/>
      <c r="EX28" s="308"/>
      <c r="EY28" s="308"/>
      <c r="EZ28" s="308"/>
      <c r="FA28" s="308"/>
      <c r="FB28" s="308"/>
      <c r="FC28" s="308"/>
      <c r="FD28" s="308"/>
      <c r="FE28" s="308"/>
      <c r="FF28" s="308"/>
      <c r="FG28" s="308"/>
      <c r="FH28" s="308"/>
      <c r="FI28" s="308"/>
      <c r="FJ28" s="308"/>
      <c r="FK28" s="308"/>
      <c r="FL28" s="308"/>
      <c r="FM28" s="308"/>
      <c r="FN28" s="308"/>
      <c r="FO28" s="308"/>
      <c r="FP28" s="308"/>
      <c r="FQ28" s="308"/>
      <c r="FR28" s="308"/>
      <c r="FS28" s="308"/>
      <c r="FT28" s="308"/>
      <c r="FU28" s="308"/>
      <c r="FV28" s="308"/>
      <c r="FW28" s="308"/>
      <c r="FX28" s="308"/>
      <c r="FY28" s="308"/>
      <c r="FZ28" s="308"/>
      <c r="GA28" s="308"/>
      <c r="GB28" s="308"/>
      <c r="GC28" s="308"/>
      <c r="GD28" s="308"/>
      <c r="GE28" s="308"/>
      <c r="GF28" s="308"/>
      <c r="GG28" s="308"/>
      <c r="GH28" s="308"/>
      <c r="GI28" s="308"/>
      <c r="GJ28" s="308"/>
      <c r="GK28" s="308"/>
      <c r="GL28" s="308"/>
      <c r="GM28" s="308"/>
      <c r="GN28" s="308"/>
      <c r="GO28" s="308"/>
      <c r="GP28" s="308"/>
      <c r="GQ28" s="308"/>
      <c r="GR28" s="308"/>
      <c r="GS28" s="308"/>
      <c r="GT28" s="308"/>
      <c r="GU28" s="308"/>
      <c r="GV28" s="308"/>
      <c r="GW28" s="308"/>
      <c r="GX28" s="308"/>
      <c r="GY28" s="308"/>
      <c r="GZ28" s="308"/>
      <c r="HA28" s="308"/>
      <c r="HB28" s="308"/>
      <c r="HC28" s="308"/>
      <c r="HD28" s="308"/>
      <c r="HE28" s="308"/>
      <c r="HF28" s="308"/>
      <c r="HG28" s="308"/>
      <c r="HH28" s="308"/>
      <c r="HI28" s="308"/>
      <c r="HJ28" s="308"/>
      <c r="HK28" s="308"/>
      <c r="HL28" s="308"/>
      <c r="HM28" s="308"/>
      <c r="HN28" s="308"/>
      <c r="HO28" s="308"/>
      <c r="HP28" s="308"/>
      <c r="HQ28" s="308"/>
      <c r="HR28" s="308"/>
      <c r="HS28" s="308"/>
      <c r="HT28" s="308"/>
      <c r="HU28" s="308"/>
      <c r="HV28" s="308"/>
      <c r="HW28" s="308"/>
      <c r="HX28" s="308"/>
      <c r="HY28" s="308"/>
      <c r="HZ28" s="308"/>
      <c r="IA28" s="308"/>
      <c r="IB28" s="308"/>
      <c r="IC28" s="308"/>
      <c r="ID28" s="308"/>
      <c r="IE28" s="308"/>
      <c r="IF28" s="308"/>
      <c r="IG28" s="308"/>
      <c r="IH28" s="308"/>
      <c r="II28" s="308"/>
      <c r="IJ28" s="308"/>
      <c r="IK28" s="308"/>
      <c r="IL28" s="308"/>
      <c r="IM28" s="308"/>
      <c r="IN28" s="308"/>
      <c r="IO28" s="308"/>
    </row>
    <row r="29" spans="1:249" s="179" customFormat="1" ht="24.95" customHeight="1">
      <c r="A29" s="287" t="str">
        <f>+IF([1]NOVIEMBRE!A29=0,"",[1]NOVIEMBRE!A29)</f>
        <v>1130103-1</v>
      </c>
      <c r="B29" s="432" t="str">
        <f>+IF([1]NOVIEMBRE!B29=0,"",[1]NOVIEMBRE!B29)</f>
        <v>Prestación de Servicios de salud  1er Nivel</v>
      </c>
      <c r="C29" s="354">
        <f t="shared" ref="C29:N29" si="35">SUM(C30:C31)</f>
        <v>0</v>
      </c>
      <c r="D29" s="352">
        <f t="shared" si="35"/>
        <v>49904106</v>
      </c>
      <c r="E29" s="352">
        <f t="shared" si="35"/>
        <v>0</v>
      </c>
      <c r="F29" s="352">
        <f t="shared" si="35"/>
        <v>49904106</v>
      </c>
      <c r="G29" s="352">
        <f t="shared" si="35"/>
        <v>43635038</v>
      </c>
      <c r="H29" s="352">
        <f t="shared" si="35"/>
        <v>9232634</v>
      </c>
      <c r="I29" s="352">
        <f t="shared" si="35"/>
        <v>52867672</v>
      </c>
      <c r="J29" s="352">
        <f t="shared" si="35"/>
        <v>43635038</v>
      </c>
      <c r="K29" s="352">
        <f t="shared" si="35"/>
        <v>9232634</v>
      </c>
      <c r="L29" s="352">
        <f t="shared" si="35"/>
        <v>52867672</v>
      </c>
      <c r="M29" s="352">
        <f t="shared" si="35"/>
        <v>-2963566</v>
      </c>
      <c r="N29" s="355">
        <f t="shared" si="35"/>
        <v>-2963566</v>
      </c>
      <c r="O29" s="308"/>
      <c r="P29" s="433">
        <f>SUM(P30:P31)</f>
        <v>0</v>
      </c>
      <c r="Q29" s="434">
        <f>SUM(Q30:Q31)</f>
        <v>0</v>
      </c>
      <c r="S29" s="399" t="str">
        <f>+IF([1]NOVIEMBRE!S29=0,"",[1]NOVIEMBRE!S29)</f>
        <v>1010104-9</v>
      </c>
      <c r="T29" s="400" t="str">
        <f>+IF([1]NOVIEMBRE!T29=0,"",[1]NOVIEMBRE!T29)</f>
        <v>Bonificación Especial por Recreación</v>
      </c>
      <c r="U29" s="351">
        <f>+[1]ENERO!U29</f>
        <v>3331737</v>
      </c>
      <c r="V29" s="352">
        <f>[1]NOVIEMBRE!V29+DICIEMBRE!AL29</f>
        <v>0</v>
      </c>
      <c r="W29" s="352">
        <f>[1]NOVIEMBRE!W29+DICIEMBRE!AM29</f>
        <v>0</v>
      </c>
      <c r="X29" s="353">
        <f t="shared" si="21"/>
        <v>3331737</v>
      </c>
      <c r="Y29" s="354">
        <f>[1]NOVIEMBRE!AA29</f>
        <v>2435164</v>
      </c>
      <c r="Z29" s="293">
        <f>459734+359615</f>
        <v>819349</v>
      </c>
      <c r="AA29" s="353">
        <f t="shared" si="22"/>
        <v>3254513</v>
      </c>
      <c r="AB29" s="354">
        <f>[1]NOVIEMBRE!AD29</f>
        <v>2435164</v>
      </c>
      <c r="AC29" s="293">
        <f>459734+359615</f>
        <v>819349</v>
      </c>
      <c r="AD29" s="353">
        <f t="shared" si="23"/>
        <v>3254513</v>
      </c>
      <c r="AE29" s="354">
        <f>[1]NOVIEMBRE!AG29</f>
        <v>2308019</v>
      </c>
      <c r="AF29" s="293">
        <v>127145</v>
      </c>
      <c r="AG29" s="353">
        <f t="shared" si="24"/>
        <v>2435164</v>
      </c>
      <c r="AH29" s="354">
        <f t="shared" si="25"/>
        <v>77224</v>
      </c>
      <c r="AI29" s="352">
        <f t="shared" si="26"/>
        <v>77224</v>
      </c>
      <c r="AJ29" s="355">
        <f t="shared" si="27"/>
        <v>896573</v>
      </c>
      <c r="AL29" s="295">
        <v>0</v>
      </c>
      <c r="AM29" s="296">
        <v>0</v>
      </c>
      <c r="AO29" s="183"/>
      <c r="AP29" s="431" t="s">
        <v>127</v>
      </c>
      <c r="AQ29" s="290">
        <f>X209</f>
        <v>0</v>
      </c>
      <c r="AR29" s="290">
        <f>AD209</f>
        <v>0</v>
      </c>
      <c r="AS29" s="290">
        <f>AG209</f>
        <v>0</v>
      </c>
      <c r="AT29" s="185"/>
      <c r="AU29" s="218" t="str">
        <f t="shared" si="29"/>
        <v xml:space="preserve"> </v>
      </c>
      <c r="AV29" s="218" t="str">
        <f t="shared" si="30"/>
        <v xml:space="preserve"> </v>
      </c>
      <c r="AW29" s="421">
        <f>(AR29-AD218)/$AO$2*12+AD218</f>
        <v>0</v>
      </c>
      <c r="AX29" s="421">
        <f>(AS29-AG218)/$AO$2*12+AG218</f>
        <v>0</v>
      </c>
      <c r="AY29" s="421">
        <f t="shared" si="31"/>
        <v>0</v>
      </c>
      <c r="AZ29" s="422">
        <f t="shared" si="32"/>
        <v>0</v>
      </c>
      <c r="BA29" s="308"/>
      <c r="BB29" s="396"/>
      <c r="BC29" s="396"/>
      <c r="BD29" s="396"/>
      <c r="BE29" s="396"/>
      <c r="BF29" s="396"/>
      <c r="BG29" s="308"/>
      <c r="BH29" s="308"/>
      <c r="BI29" s="308"/>
      <c r="BJ29" s="308"/>
      <c r="BK29" s="308"/>
      <c r="BM29" s="435" t="s">
        <v>85</v>
      </c>
      <c r="BN29" s="425">
        <f>X232-X256-X241</f>
        <v>1941388338</v>
      </c>
      <c r="BO29" s="426">
        <f>AA232-AA256-AA241</f>
        <v>1922488220</v>
      </c>
      <c r="BP29" s="426">
        <f>AD232-AD256-AD241</f>
        <v>1522488220</v>
      </c>
      <c r="BQ29" s="427">
        <f>AF232-AF256-AF241</f>
        <v>412612772</v>
      </c>
      <c r="BR29" s="229">
        <f>+BQ29+[1]NOVIEMBRE!BQ29+[1]OCTUBRE!BQ29+[1]SEPTIEMBRE!BQ29+[1]AGOSTO!BQ29+[1]JULIO!BQ29+[1]JUNIO!BQ29+[1]MAYO!BQ29+[1]ABRIL!BQ29+[1]MARZO!BQ29+[1]FEBRERO!BQ29+[1]ENERO!BQ29</f>
        <v>1153807031</v>
      </c>
    </row>
    <row r="30" spans="1:249" s="396" customFormat="1" ht="24.95" customHeight="1">
      <c r="A30" s="287" t="str">
        <f>+IF([1]NOVIEMBRE!A30=0,"",[1]NOVIEMBRE!A30)</f>
        <v>1130103-1-1</v>
      </c>
      <c r="B30" s="419" t="str">
        <f>+CONCATENATE("Vigencia ",[1]INSTRUCCIONES!$F$3)</f>
        <v>Vigencia 2020</v>
      </c>
      <c r="C30" s="289">
        <f>+[1]ENERO!C30</f>
        <v>0</v>
      </c>
      <c r="D30" s="290">
        <f>[1]NOVIEMBRE!D30+DICIEMBRE!P30</f>
        <v>49904106</v>
      </c>
      <c r="E30" s="290">
        <f>[1]NOVIEMBRE!E30+DICIEMBRE!Q30</f>
        <v>0</v>
      </c>
      <c r="F30" s="290">
        <f>SUM(C30:E30)</f>
        <v>49904106</v>
      </c>
      <c r="G30" s="290">
        <f>[1]NOVIEMBRE!I30</f>
        <v>43635038</v>
      </c>
      <c r="H30" s="293">
        <f>52867672-43635038</f>
        <v>9232634</v>
      </c>
      <c r="I30" s="290">
        <f>SUM(G30:H30)</f>
        <v>52867672</v>
      </c>
      <c r="J30" s="290">
        <f>[1]NOVIEMBRE!L30</f>
        <v>43635038</v>
      </c>
      <c r="K30" s="293">
        <v>9232634</v>
      </c>
      <c r="L30" s="290">
        <f>SUM(J30:K30)</f>
        <v>52867672</v>
      </c>
      <c r="M30" s="290">
        <f>F30-I30</f>
        <v>-2963566</v>
      </c>
      <c r="N30" s="291">
        <f>F30-L30</f>
        <v>-2963566</v>
      </c>
      <c r="O30" s="179"/>
      <c r="P30" s="295">
        <v>0</v>
      </c>
      <c r="Q30" s="296">
        <v>0</v>
      </c>
      <c r="R30" s="179"/>
      <c r="S30" s="399" t="str">
        <f>+IF([1]NOVIEMBRE!S30=0,"",[1]NOVIEMBRE!S30)</f>
        <v>1010104-10</v>
      </c>
      <c r="T30" s="400" t="str">
        <f>+IF([1]NOVIEMBRE!T30=0,"",[1]NOVIEMBRE!T30)</f>
        <v>Gastos de Representación</v>
      </c>
      <c r="U30" s="351">
        <f>+[1]ENERO!U30</f>
        <v>0</v>
      </c>
      <c r="V30" s="352">
        <f>[1]NOVIEMBRE!V30+DICIEMBRE!AL30</f>
        <v>0</v>
      </c>
      <c r="W30" s="352">
        <f>[1]NOVIEMBRE!W30+DICIEMBRE!AM30</f>
        <v>0</v>
      </c>
      <c r="X30" s="353">
        <f t="shared" si="21"/>
        <v>0</v>
      </c>
      <c r="Y30" s="354">
        <f>[1]NOVIEMBRE!AA30</f>
        <v>0</v>
      </c>
      <c r="Z30" s="293">
        <v>0</v>
      </c>
      <c r="AA30" s="353">
        <f t="shared" si="22"/>
        <v>0</v>
      </c>
      <c r="AB30" s="354">
        <f>[1]NOVIEMBRE!AD30</f>
        <v>0</v>
      </c>
      <c r="AC30" s="293">
        <v>0</v>
      </c>
      <c r="AD30" s="353">
        <f t="shared" si="23"/>
        <v>0</v>
      </c>
      <c r="AE30" s="354">
        <f>[1]NOVIEMBRE!AG30</f>
        <v>0</v>
      </c>
      <c r="AF30" s="293">
        <v>0</v>
      </c>
      <c r="AG30" s="353">
        <f t="shared" si="24"/>
        <v>0</v>
      </c>
      <c r="AH30" s="354">
        <f t="shared" si="25"/>
        <v>0</v>
      </c>
      <c r="AI30" s="352">
        <f t="shared" si="26"/>
        <v>0</v>
      </c>
      <c r="AJ30" s="355">
        <f t="shared" si="27"/>
        <v>0</v>
      </c>
      <c r="AK30" s="179"/>
      <c r="AL30" s="295">
        <v>0</v>
      </c>
      <c r="AM30" s="296">
        <v>0</v>
      </c>
      <c r="AN30" s="179"/>
      <c r="AO30" s="279" t="s">
        <v>102</v>
      </c>
      <c r="AP30" s="424" t="s">
        <v>128</v>
      </c>
      <c r="AQ30" s="290">
        <f>X220+X232</f>
        <v>2381144729</v>
      </c>
      <c r="AR30" s="290">
        <f>AD220+AD232</f>
        <v>1962244611</v>
      </c>
      <c r="AS30" s="290">
        <f>AG220+AG232</f>
        <v>1591967345</v>
      </c>
      <c r="AT30" s="411"/>
      <c r="AU30" s="290">
        <f t="shared" si="29"/>
        <v>0.82407616265479011</v>
      </c>
      <c r="AV30" s="290">
        <f t="shared" si="30"/>
        <v>0.66857227349997006</v>
      </c>
      <c r="AW30" s="290">
        <f>(AR30-AD225-AD230-AD241-AD256)/$AO$2*12+AD225+AD230+AD241+AD256</f>
        <v>1962244611</v>
      </c>
      <c r="AX30" s="290">
        <f>(AS30-AG225-AG230-AG241-AG256)/$AO$2*12+AG225+AG230+AG241+AG256</f>
        <v>1591967345</v>
      </c>
      <c r="AY30" s="290">
        <f t="shared" si="31"/>
        <v>-418900118</v>
      </c>
      <c r="AZ30" s="291">
        <f t="shared" si="32"/>
        <v>789177384</v>
      </c>
      <c r="BA30" s="308"/>
      <c r="BG30" s="308"/>
      <c r="BH30" s="308"/>
      <c r="BI30" s="308"/>
      <c r="BJ30" s="308"/>
      <c r="BK30" s="308"/>
      <c r="BL30" s="308"/>
      <c r="BM30" s="435" t="s">
        <v>89</v>
      </c>
      <c r="BN30" s="425">
        <f>X220-X225-X230</f>
        <v>0</v>
      </c>
      <c r="BO30" s="426">
        <f>AA220-AA225-AA230</f>
        <v>0</v>
      </c>
      <c r="BP30" s="426">
        <f>AD220-AD225-AD230</f>
        <v>0</v>
      </c>
      <c r="BQ30" s="427">
        <f>AF220-AF225-AF230</f>
        <v>0</v>
      </c>
      <c r="BR30" s="229">
        <f>+BQ30+[1]NOVIEMBRE!BQ30+[1]OCTUBRE!BQ30+[1]SEPTIEMBRE!BQ30+[1]AGOSTO!BQ30+[1]JULIO!BQ30+[1]JUNIO!BQ30+[1]MAYO!BQ30+[1]ABRIL!BQ30+[1]MARZO!BQ30+[1]FEBRERO!BQ30+[1]ENERO!BQ30</f>
        <v>0</v>
      </c>
      <c r="BS30" s="308"/>
      <c r="BT30" s="308"/>
      <c r="BU30" s="308"/>
      <c r="BV30" s="308"/>
      <c r="BW30" s="308"/>
      <c r="BX30" s="308"/>
      <c r="BY30" s="308"/>
      <c r="BZ30" s="308"/>
      <c r="CA30" s="308"/>
      <c r="CB30" s="308"/>
      <c r="CC30" s="308"/>
      <c r="CD30" s="308"/>
      <c r="CE30" s="308"/>
      <c r="CF30" s="308"/>
      <c r="CG30" s="308"/>
      <c r="CH30" s="308"/>
      <c r="CI30" s="308"/>
      <c r="CJ30" s="308"/>
      <c r="CK30" s="308"/>
      <c r="CL30" s="308"/>
      <c r="CM30" s="308"/>
      <c r="CN30" s="308"/>
      <c r="CO30" s="308"/>
      <c r="CP30" s="308"/>
      <c r="CQ30" s="308"/>
      <c r="CR30" s="308"/>
      <c r="CS30" s="308"/>
      <c r="CT30" s="308"/>
      <c r="CU30" s="308"/>
      <c r="CV30" s="308"/>
      <c r="CW30" s="308"/>
      <c r="CX30" s="308"/>
      <c r="CY30" s="308"/>
      <c r="CZ30" s="308"/>
      <c r="DA30" s="308"/>
      <c r="DB30" s="308"/>
      <c r="DC30" s="308"/>
      <c r="DD30" s="308"/>
      <c r="DE30" s="308"/>
      <c r="DF30" s="308"/>
      <c r="DG30" s="308"/>
      <c r="DH30" s="308"/>
      <c r="DI30" s="308"/>
      <c r="DJ30" s="308"/>
      <c r="DK30" s="308"/>
      <c r="DL30" s="308"/>
      <c r="DM30" s="308"/>
      <c r="DN30" s="308"/>
      <c r="DO30" s="308"/>
      <c r="DP30" s="308"/>
      <c r="DQ30" s="308"/>
      <c r="DR30" s="308"/>
      <c r="DS30" s="308"/>
      <c r="DT30" s="308"/>
      <c r="DU30" s="308"/>
      <c r="DV30" s="308"/>
      <c r="DW30" s="308"/>
      <c r="DX30" s="308"/>
      <c r="DY30" s="308"/>
      <c r="DZ30" s="308"/>
      <c r="EA30" s="308"/>
      <c r="EB30" s="308"/>
      <c r="EC30" s="308"/>
      <c r="ED30" s="308"/>
      <c r="EE30" s="308"/>
      <c r="EF30" s="308"/>
      <c r="EG30" s="308"/>
      <c r="EH30" s="308"/>
      <c r="EI30" s="308"/>
      <c r="EJ30" s="308"/>
      <c r="EK30" s="308"/>
      <c r="EL30" s="308"/>
      <c r="EM30" s="308"/>
      <c r="EN30" s="308"/>
      <c r="EO30" s="308"/>
      <c r="EP30" s="308"/>
      <c r="EQ30" s="308"/>
      <c r="ER30" s="308"/>
      <c r="ES30" s="308"/>
      <c r="ET30" s="308"/>
      <c r="EU30" s="308"/>
      <c r="EV30" s="308"/>
      <c r="EW30" s="308"/>
      <c r="EX30" s="308"/>
      <c r="EY30" s="308"/>
      <c r="EZ30" s="308"/>
      <c r="FA30" s="308"/>
      <c r="FB30" s="308"/>
      <c r="FC30" s="308"/>
      <c r="FD30" s="308"/>
      <c r="FE30" s="308"/>
      <c r="FF30" s="308"/>
      <c r="FG30" s="308"/>
      <c r="FH30" s="308"/>
      <c r="FI30" s="308"/>
      <c r="FJ30" s="308"/>
      <c r="FK30" s="308"/>
      <c r="FL30" s="308"/>
      <c r="FM30" s="308"/>
      <c r="FN30" s="308"/>
      <c r="FO30" s="308"/>
      <c r="FP30" s="308"/>
      <c r="FQ30" s="308"/>
      <c r="FR30" s="308"/>
      <c r="FS30" s="308"/>
      <c r="FT30" s="308"/>
      <c r="FU30" s="308"/>
      <c r="FV30" s="308"/>
      <c r="FW30" s="308"/>
      <c r="FX30" s="308"/>
      <c r="FY30" s="308"/>
      <c r="FZ30" s="308"/>
      <c r="GA30" s="308"/>
      <c r="GB30" s="308"/>
      <c r="GC30" s="308"/>
      <c r="GD30" s="308"/>
      <c r="GE30" s="308"/>
      <c r="GF30" s="308"/>
      <c r="GG30" s="308"/>
      <c r="GH30" s="308"/>
      <c r="GI30" s="308"/>
      <c r="GJ30" s="308"/>
      <c r="GK30" s="308"/>
      <c r="GL30" s="308"/>
      <c r="GM30" s="308"/>
      <c r="GN30" s="308"/>
      <c r="GO30" s="308"/>
      <c r="GP30" s="308"/>
      <c r="GQ30" s="308"/>
      <c r="GR30" s="308"/>
      <c r="GS30" s="308"/>
      <c r="GT30" s="308"/>
      <c r="GU30" s="308"/>
      <c r="GV30" s="308"/>
      <c r="GW30" s="308"/>
      <c r="GX30" s="308"/>
      <c r="GY30" s="308"/>
      <c r="GZ30" s="308"/>
      <c r="HA30" s="308"/>
      <c r="HB30" s="308"/>
      <c r="HC30" s="308"/>
      <c r="HD30" s="308"/>
      <c r="HE30" s="308"/>
      <c r="HF30" s="308"/>
      <c r="HG30" s="308"/>
      <c r="HH30" s="308"/>
      <c r="HI30" s="308"/>
      <c r="HJ30" s="308"/>
      <c r="HK30" s="308"/>
      <c r="HL30" s="308"/>
      <c r="HM30" s="308"/>
      <c r="HN30" s="308"/>
      <c r="HO30" s="308"/>
      <c r="HP30" s="308"/>
      <c r="HQ30" s="308"/>
      <c r="HR30" s="308"/>
      <c r="HS30" s="308"/>
      <c r="HT30" s="308"/>
      <c r="HU30" s="308"/>
      <c r="HV30" s="308"/>
      <c r="HW30" s="308"/>
      <c r="HX30" s="308"/>
      <c r="HY30" s="308"/>
      <c r="HZ30" s="308"/>
      <c r="IA30" s="308"/>
      <c r="IB30" s="308"/>
      <c r="IC30" s="308"/>
      <c r="ID30" s="308"/>
      <c r="IE30" s="308"/>
      <c r="IF30" s="308"/>
      <c r="IG30" s="308"/>
      <c r="IH30" s="308"/>
      <c r="II30" s="308"/>
      <c r="IJ30" s="308"/>
      <c r="IK30" s="308"/>
      <c r="IL30" s="308"/>
      <c r="IM30" s="308"/>
      <c r="IN30" s="308"/>
      <c r="IO30" s="308"/>
    </row>
    <row r="31" spans="1:249" s="396" customFormat="1" ht="24.95" customHeight="1">
      <c r="A31" s="287" t="str">
        <f>+IF([1]NOVIEMBRE!A31=0,"",[1]NOVIEMBRE!A31)</f>
        <v>1130103-1-2</v>
      </c>
      <c r="B31" s="419" t="str">
        <f>+IF([1]NOVIEMBRE!B31=0,"",[1]NOVIEMBRE!B31)</f>
        <v>Vigencia Anterior</v>
      </c>
      <c r="C31" s="289">
        <f>+[1]ENERO!C31</f>
        <v>0</v>
      </c>
      <c r="D31" s="290">
        <f>[1]NOVIEMBRE!D31+DICIEMBRE!P31</f>
        <v>0</v>
      </c>
      <c r="E31" s="290">
        <f>[1]NOVIEMBRE!E31+DICIEMBRE!Q31</f>
        <v>0</v>
      </c>
      <c r="F31" s="290">
        <f>SUM(C31:E31)</f>
        <v>0</v>
      </c>
      <c r="G31" s="290">
        <f>[1]NOVIEMBRE!I31</f>
        <v>0</v>
      </c>
      <c r="H31" s="293">
        <v>0</v>
      </c>
      <c r="I31" s="290">
        <f>SUM(G31:H31)</f>
        <v>0</v>
      </c>
      <c r="J31" s="290">
        <f>[1]NOVIEMBRE!L31</f>
        <v>0</v>
      </c>
      <c r="K31" s="293">
        <v>0</v>
      </c>
      <c r="L31" s="290">
        <f>SUM(J31:K31)</f>
        <v>0</v>
      </c>
      <c r="M31" s="290">
        <f>F31-I31</f>
        <v>0</v>
      </c>
      <c r="N31" s="291">
        <f>F31-L31</f>
        <v>0</v>
      </c>
      <c r="O31" s="308"/>
      <c r="P31" s="295">
        <v>0</v>
      </c>
      <c r="Q31" s="296">
        <v>0</v>
      </c>
      <c r="R31" s="179"/>
      <c r="S31" s="399" t="str">
        <f>+IF([1]NOVIEMBRE!S31=0,"",[1]NOVIEMBRE!S31)</f>
        <v>1010104-11</v>
      </c>
      <c r="T31" s="400" t="str">
        <f>+IF([1]NOVIEMBRE!T31=0,"",[1]NOVIEMBRE!T31)</f>
        <v/>
      </c>
      <c r="U31" s="351">
        <f>+[1]ENERO!U31</f>
        <v>0</v>
      </c>
      <c r="V31" s="352">
        <f>[1]NOVIEMBRE!V31+DICIEMBRE!AL31</f>
        <v>0</v>
      </c>
      <c r="W31" s="352">
        <f>[1]NOVIEMBRE!W31+DICIEMBRE!AM31</f>
        <v>0</v>
      </c>
      <c r="X31" s="353">
        <f t="shared" si="21"/>
        <v>0</v>
      </c>
      <c r="Y31" s="354">
        <f>[1]NOVIEMBRE!AA31</f>
        <v>0</v>
      </c>
      <c r="Z31" s="293">
        <v>0</v>
      </c>
      <c r="AA31" s="353">
        <f t="shared" si="22"/>
        <v>0</v>
      </c>
      <c r="AB31" s="354">
        <f>[1]NOVIEMBRE!AD31</f>
        <v>0</v>
      </c>
      <c r="AC31" s="293">
        <v>0</v>
      </c>
      <c r="AD31" s="353">
        <f t="shared" si="23"/>
        <v>0</v>
      </c>
      <c r="AE31" s="354">
        <f>[1]NOVIEMBRE!AG31</f>
        <v>0</v>
      </c>
      <c r="AF31" s="293">
        <v>0</v>
      </c>
      <c r="AG31" s="353">
        <f t="shared" si="24"/>
        <v>0</v>
      </c>
      <c r="AH31" s="354">
        <f t="shared" si="25"/>
        <v>0</v>
      </c>
      <c r="AI31" s="352">
        <f t="shared" si="26"/>
        <v>0</v>
      </c>
      <c r="AJ31" s="355">
        <f t="shared" si="27"/>
        <v>0</v>
      </c>
      <c r="AK31" s="179"/>
      <c r="AL31" s="295">
        <v>0</v>
      </c>
      <c r="AM31" s="296">
        <v>0</v>
      </c>
      <c r="AN31" s="179"/>
      <c r="AO31" s="237"/>
      <c r="AP31" s="388" t="s">
        <v>129</v>
      </c>
      <c r="AQ31" s="411">
        <f>X258</f>
        <v>0</v>
      </c>
      <c r="AR31" s="411">
        <f>AD258</f>
        <v>-7747888644</v>
      </c>
      <c r="AS31" s="411">
        <f>AG258</f>
        <v>-28801003785</v>
      </c>
      <c r="AT31" s="411"/>
      <c r="AU31" s="290" t="str">
        <f t="shared" si="29"/>
        <v xml:space="preserve"> </v>
      </c>
      <c r="AV31" s="290" t="str">
        <f t="shared" si="30"/>
        <v xml:space="preserve"> </v>
      </c>
      <c r="AW31" s="290">
        <f>AQ31</f>
        <v>0</v>
      </c>
      <c r="AX31" s="290">
        <f>AQ31</f>
        <v>0</v>
      </c>
      <c r="AY31" s="290">
        <f t="shared" si="31"/>
        <v>0</v>
      </c>
      <c r="AZ31" s="291">
        <f t="shared" si="32"/>
        <v>0</v>
      </c>
      <c r="BA31" s="308"/>
      <c r="BB31" s="308"/>
      <c r="BC31" s="308"/>
      <c r="BD31" s="308"/>
      <c r="BE31" s="308"/>
      <c r="BF31" s="308"/>
      <c r="BG31" s="308"/>
      <c r="BH31" s="308"/>
      <c r="BI31" s="308"/>
      <c r="BJ31" s="308"/>
      <c r="BK31" s="308"/>
      <c r="BL31" s="308"/>
      <c r="BM31" s="435" t="s">
        <v>130</v>
      </c>
      <c r="BN31" s="425">
        <f>X33+X41+X55+X61+X81+X88+X102+X108+X121+X139+X143+X153+X168+X174+X183+X191+X207+X218+X230+X241+X256+X225</f>
        <v>7876850430</v>
      </c>
      <c r="BO31" s="426">
        <f>AA33+AA41+AA55+AA61+AA81+AA88+AA102+AA108+AA121+AA139+AA143+AA153+AA168+AA174+AA183+AA191+AA207+AA218+AA230+AA241+AA256+AA225</f>
        <v>7876850430</v>
      </c>
      <c r="BP31" s="426">
        <f>AD33+AD41+AD55+AD61+AD81+AD88+AD102+AD108+AD121+AD139+AD143+AD153+AD168+AD174+AD183+AD191+AD207+AD218+AD230+AD241+AD256+AD225</f>
        <v>7876850430</v>
      </c>
      <c r="BQ31" s="427">
        <f>AF33+AF41+AF55+AF61+AF81+AF88+AF102+AF108+AF121+AF139+AF143+AF153+AF168+AF174+AF183+AF191+AF207+AF218+AF230+AF241+AF256+AF225</f>
        <v>279911741</v>
      </c>
      <c r="BR31" s="229">
        <f>+BQ31+[1]NOVIEMBRE!BQ31+[1]OCTUBRE!BQ31+[1]SEPTIEMBRE!BQ31+[1]AGOSTO!BQ31+[1]JULIO!BQ31+[1]JUNIO!BQ31+[1]MAYO!BQ31+[1]ABRIL!BQ31+[1]MARZO!BQ31+[1]FEBRERO!BQ31+[1]ENERO!BQ31</f>
        <v>7203653579</v>
      </c>
      <c r="BS31" s="308"/>
      <c r="BT31" s="308"/>
      <c r="BU31" s="308"/>
      <c r="BV31" s="308"/>
      <c r="BW31" s="308"/>
      <c r="BX31" s="308"/>
      <c r="BY31" s="308"/>
      <c r="BZ31" s="308"/>
      <c r="CA31" s="308"/>
      <c r="CB31" s="308"/>
      <c r="CC31" s="308"/>
      <c r="CD31" s="308"/>
      <c r="CE31" s="308"/>
      <c r="CF31" s="308"/>
      <c r="CG31" s="308"/>
      <c r="CH31" s="308"/>
      <c r="CI31" s="308"/>
      <c r="CJ31" s="308"/>
      <c r="CK31" s="308"/>
      <c r="CL31" s="308"/>
      <c r="CM31" s="308"/>
      <c r="CN31" s="308"/>
      <c r="CO31" s="308"/>
      <c r="CP31" s="308"/>
      <c r="CQ31" s="308"/>
      <c r="CR31" s="308"/>
      <c r="CS31" s="308"/>
      <c r="CT31" s="308"/>
      <c r="CU31" s="308"/>
      <c r="CV31" s="308"/>
      <c r="CW31" s="308"/>
      <c r="CX31" s="308"/>
      <c r="CY31" s="308"/>
      <c r="CZ31" s="308"/>
      <c r="DA31" s="308"/>
      <c r="DB31" s="308"/>
      <c r="DC31" s="308"/>
      <c r="DD31" s="308"/>
      <c r="DE31" s="308"/>
      <c r="DF31" s="308"/>
      <c r="DG31" s="308"/>
      <c r="DH31" s="308"/>
      <c r="DI31" s="308"/>
      <c r="DJ31" s="308"/>
      <c r="DK31" s="308"/>
      <c r="DL31" s="308"/>
      <c r="DM31" s="308"/>
      <c r="DN31" s="308"/>
      <c r="DO31" s="308"/>
      <c r="DP31" s="308"/>
      <c r="DQ31" s="308"/>
      <c r="DR31" s="308"/>
      <c r="DS31" s="308"/>
      <c r="DT31" s="308"/>
      <c r="DU31" s="308"/>
      <c r="DV31" s="308"/>
      <c r="DW31" s="308"/>
      <c r="DX31" s="308"/>
      <c r="DY31" s="308"/>
      <c r="DZ31" s="308"/>
      <c r="EA31" s="308"/>
      <c r="EB31" s="308"/>
      <c r="EC31" s="308"/>
      <c r="ED31" s="308"/>
      <c r="EE31" s="308"/>
      <c r="EF31" s="308"/>
      <c r="EG31" s="308"/>
      <c r="EH31" s="308"/>
      <c r="EI31" s="308"/>
      <c r="EJ31" s="308"/>
      <c r="EK31" s="308"/>
      <c r="EL31" s="308"/>
      <c r="EM31" s="308"/>
      <c r="EN31" s="308"/>
      <c r="EO31" s="308"/>
      <c r="EP31" s="308"/>
      <c r="EQ31" s="308"/>
      <c r="ER31" s="308"/>
      <c r="ES31" s="308"/>
      <c r="ET31" s="308"/>
      <c r="EU31" s="308"/>
      <c r="EV31" s="308"/>
      <c r="EW31" s="308"/>
      <c r="EX31" s="308"/>
      <c r="EY31" s="308"/>
      <c r="EZ31" s="308"/>
      <c r="FA31" s="308"/>
      <c r="FB31" s="308"/>
      <c r="FC31" s="308"/>
      <c r="FD31" s="308"/>
      <c r="FE31" s="308"/>
      <c r="FF31" s="308"/>
      <c r="FG31" s="308"/>
      <c r="FH31" s="308"/>
      <c r="FI31" s="308"/>
      <c r="FJ31" s="308"/>
      <c r="FK31" s="308"/>
      <c r="FL31" s="308"/>
      <c r="FM31" s="308"/>
      <c r="FN31" s="308"/>
      <c r="FO31" s="308"/>
      <c r="FP31" s="308"/>
      <c r="FQ31" s="308"/>
      <c r="FR31" s="308"/>
      <c r="FS31" s="308"/>
      <c r="FT31" s="308"/>
      <c r="FU31" s="308"/>
      <c r="FV31" s="308"/>
      <c r="FW31" s="308"/>
      <c r="FX31" s="308"/>
      <c r="FY31" s="308"/>
      <c r="FZ31" s="308"/>
      <c r="GA31" s="308"/>
      <c r="GB31" s="308"/>
      <c r="GC31" s="308"/>
      <c r="GD31" s="308"/>
      <c r="GE31" s="308"/>
      <c r="GF31" s="308"/>
      <c r="GG31" s="308"/>
      <c r="GH31" s="308"/>
      <c r="GI31" s="308"/>
      <c r="GJ31" s="308"/>
      <c r="GK31" s="308"/>
      <c r="GL31" s="308"/>
      <c r="GM31" s="308"/>
      <c r="GN31" s="308"/>
      <c r="GO31" s="308"/>
      <c r="GP31" s="308"/>
      <c r="GQ31" s="308"/>
      <c r="GR31" s="308"/>
      <c r="GS31" s="308"/>
      <c r="GT31" s="308"/>
      <c r="GU31" s="308"/>
      <c r="GV31" s="308"/>
      <c r="GW31" s="308"/>
      <c r="GX31" s="308"/>
      <c r="GY31" s="308"/>
      <c r="GZ31" s="308"/>
      <c r="HA31" s="308"/>
      <c r="HB31" s="308"/>
      <c r="HC31" s="308"/>
      <c r="HD31" s="308"/>
      <c r="HE31" s="308"/>
      <c r="HF31" s="308"/>
      <c r="HG31" s="308"/>
      <c r="HH31" s="308"/>
      <c r="HI31" s="308"/>
      <c r="HJ31" s="308"/>
      <c r="HK31" s="308"/>
      <c r="HL31" s="308"/>
      <c r="HM31" s="308"/>
      <c r="HN31" s="308"/>
      <c r="HO31" s="308"/>
      <c r="HP31" s="308"/>
      <c r="HQ31" s="308"/>
      <c r="HR31" s="308"/>
      <c r="HS31" s="308"/>
      <c r="HT31" s="308"/>
      <c r="HU31" s="308"/>
      <c r="HV31" s="308"/>
      <c r="HW31" s="308"/>
      <c r="HX31" s="308"/>
      <c r="HY31" s="308"/>
      <c r="HZ31" s="308"/>
      <c r="IA31" s="308"/>
      <c r="IB31" s="308"/>
      <c r="IC31" s="308"/>
      <c r="ID31" s="308"/>
      <c r="IE31" s="308"/>
      <c r="IF31" s="308"/>
      <c r="IG31" s="308"/>
      <c r="IH31" s="308"/>
      <c r="II31" s="308"/>
      <c r="IJ31" s="308"/>
      <c r="IK31" s="308"/>
      <c r="IL31" s="308"/>
      <c r="IM31" s="308"/>
      <c r="IN31" s="308"/>
      <c r="IO31" s="308"/>
    </row>
    <row r="32" spans="1:249" s="179" customFormat="1" ht="24.95" customHeight="1" thickBot="1">
      <c r="A32" s="287" t="str">
        <f>+IF([1]NOVIEMBRE!A32=0,"",[1]NOVIEMBRE!A32)</f>
        <v>1130103-2</v>
      </c>
      <c r="B32" s="432" t="str">
        <f>+IF([1]NOVIEMBRE!B32=0,"",[1]NOVIEMBRE!B32)</f>
        <v>Prestación de Servicios de salud  2o. Nivel</v>
      </c>
      <c r="C32" s="354">
        <f t="shared" ref="C32:N32" si="36">SUM(C33:C34)</f>
        <v>308383226</v>
      </c>
      <c r="D32" s="352">
        <f t="shared" si="36"/>
        <v>102913008</v>
      </c>
      <c r="E32" s="352">
        <f t="shared" si="36"/>
        <v>128999957</v>
      </c>
      <c r="F32" s="352">
        <f t="shared" si="36"/>
        <v>540296191</v>
      </c>
      <c r="G32" s="352">
        <f t="shared" si="36"/>
        <v>508623314</v>
      </c>
      <c r="H32" s="352">
        <f t="shared" si="36"/>
        <v>14085126</v>
      </c>
      <c r="I32" s="352">
        <f t="shared" si="36"/>
        <v>522708440</v>
      </c>
      <c r="J32" s="352">
        <f t="shared" si="36"/>
        <v>105209148</v>
      </c>
      <c r="K32" s="352">
        <f t="shared" si="36"/>
        <v>0</v>
      </c>
      <c r="L32" s="352">
        <f t="shared" si="36"/>
        <v>105209148</v>
      </c>
      <c r="M32" s="352">
        <f t="shared" si="36"/>
        <v>17587751</v>
      </c>
      <c r="N32" s="355">
        <f t="shared" si="36"/>
        <v>435087043</v>
      </c>
      <c r="O32" s="308"/>
      <c r="P32" s="433">
        <f>SUM(P33:P34)</f>
        <v>0</v>
      </c>
      <c r="Q32" s="434">
        <f>SUM(Q33:Q34)</f>
        <v>0</v>
      </c>
      <c r="S32" s="399" t="str">
        <f>+IF([1]NOVIEMBRE!S32=0,"",[1]NOVIEMBRE!S32)</f>
        <v>1010104-12</v>
      </c>
      <c r="T32" s="400" t="str">
        <f>+IF([1]NOVIEMBRE!T32=0,"",[1]NOVIEMBRE!T32)</f>
        <v/>
      </c>
      <c r="U32" s="351">
        <f>+[1]ENERO!U32</f>
        <v>0</v>
      </c>
      <c r="V32" s="352">
        <f>[1]NOVIEMBRE!V32+DICIEMBRE!AL32</f>
        <v>0</v>
      </c>
      <c r="W32" s="352">
        <f>[1]NOVIEMBRE!W32+DICIEMBRE!AM32</f>
        <v>0</v>
      </c>
      <c r="X32" s="353">
        <f t="shared" si="21"/>
        <v>0</v>
      </c>
      <c r="Y32" s="354">
        <f>[1]NOVIEMBRE!AA32</f>
        <v>0</v>
      </c>
      <c r="Z32" s="293">
        <v>0</v>
      </c>
      <c r="AA32" s="353">
        <f t="shared" si="22"/>
        <v>0</v>
      </c>
      <c r="AB32" s="354">
        <f>[1]NOVIEMBRE!AD32</f>
        <v>0</v>
      </c>
      <c r="AC32" s="293">
        <v>0</v>
      </c>
      <c r="AD32" s="353">
        <f t="shared" si="23"/>
        <v>0</v>
      </c>
      <c r="AE32" s="354">
        <f>[1]NOVIEMBRE!AG32</f>
        <v>0</v>
      </c>
      <c r="AF32" s="293">
        <v>0</v>
      </c>
      <c r="AG32" s="353">
        <f t="shared" si="24"/>
        <v>0</v>
      </c>
      <c r="AH32" s="354">
        <f t="shared" si="25"/>
        <v>0</v>
      </c>
      <c r="AI32" s="352">
        <f t="shared" si="26"/>
        <v>0</v>
      </c>
      <c r="AJ32" s="355">
        <f t="shared" si="27"/>
        <v>0</v>
      </c>
      <c r="AL32" s="295">
        <v>0</v>
      </c>
      <c r="AM32" s="296">
        <v>0</v>
      </c>
      <c r="AO32" s="183"/>
      <c r="AP32" s="436" t="s">
        <v>131</v>
      </c>
      <c r="AQ32" s="343">
        <f>SUM(AQ22:AQ31)</f>
        <v>38710529324</v>
      </c>
      <c r="AR32" s="343">
        <f>SUM(AR22:AR31)</f>
        <v>28946350017</v>
      </c>
      <c r="AS32" s="343">
        <f>SUM(AS22:AS31)</f>
        <v>0</v>
      </c>
      <c r="AT32" s="437"/>
      <c r="AU32" s="438">
        <f t="shared" si="29"/>
        <v>0.74776425232329902</v>
      </c>
      <c r="AV32" s="438">
        <f t="shared" si="30"/>
        <v>0</v>
      </c>
      <c r="AW32" s="239">
        <f>SUM(AW22:AW31)</f>
        <v>36729213051.083328</v>
      </c>
      <c r="AX32" s="239">
        <f>SUM(AX22:AX31)</f>
        <v>28847441616.083336</v>
      </c>
      <c r="AY32" s="239">
        <f>SUM(AY22:AY31)</f>
        <v>-1981316272.9166667</v>
      </c>
      <c r="AZ32" s="240">
        <f>SUM(AZ22:AZ31)</f>
        <v>9863087707.916666</v>
      </c>
      <c r="BA32" s="308"/>
      <c r="BB32" s="396"/>
      <c r="BC32" s="396"/>
      <c r="BD32" s="396"/>
      <c r="BE32" s="396"/>
      <c r="BF32" s="396"/>
      <c r="BG32" s="308"/>
      <c r="BH32" s="308"/>
      <c r="BI32" s="308"/>
      <c r="BJ32" s="308"/>
      <c r="BK32" s="308"/>
      <c r="BM32" s="435" t="s">
        <v>132</v>
      </c>
      <c r="BN32" s="425">
        <f>+BN7+BN25+BN29+BN30+BN31</f>
        <v>38710529324</v>
      </c>
      <c r="BO32" s="426">
        <f t="shared" ref="BO32:BQ32" si="37">+BO7+BO25+BO29+BO30+BO31</f>
        <v>37094238661</v>
      </c>
      <c r="BP32" s="426">
        <f t="shared" si="37"/>
        <v>36694238661</v>
      </c>
      <c r="BQ32" s="439">
        <f t="shared" si="37"/>
        <v>3320373808</v>
      </c>
      <c r="BR32" s="229">
        <f>+BQ32+[1]NOVIEMBRE!BQ32+[1]OCTUBRE!BQ32+[1]SEPTIEMBRE!BQ32+[1]AGOSTO!BQ32+[1]JULIO!BQ32+[1]JUNIO!BQ32+[1]MAYO!BQ32+[1]ABRIL!BQ32+[1]MARZO!BQ32+[1]FEBRERO!BQ32+[1]ENERO!BQ32</f>
        <v>28801003785</v>
      </c>
    </row>
    <row r="33" spans="1:249" s="396" customFormat="1" ht="24.95" customHeight="1" thickBot="1">
      <c r="A33" s="287" t="str">
        <f>+IF([1]NOVIEMBRE!A33=0,"",[1]NOVIEMBRE!A33)</f>
        <v>1130103-2-1</v>
      </c>
      <c r="B33" s="419" t="str">
        <f>+CONCATENATE("Vigencia ",[1]INSTRUCCIONES!$F$3)</f>
        <v>Vigencia 2020</v>
      </c>
      <c r="C33" s="289">
        <f>+[1]ENERO!C33</f>
        <v>308383226</v>
      </c>
      <c r="D33" s="290">
        <f>[1]NOVIEMBRE!D33+DICIEMBRE!P33</f>
        <v>102913008</v>
      </c>
      <c r="E33" s="290">
        <f>[1]NOVIEMBRE!E33+DICIEMBRE!Q33</f>
        <v>0</v>
      </c>
      <c r="F33" s="290">
        <f>SUM(C33:E33)</f>
        <v>411296234</v>
      </c>
      <c r="G33" s="290">
        <f>[1]NOVIEMBRE!I33</f>
        <v>403414166</v>
      </c>
      <c r="H33" s="293">
        <f>417499292-403414166</f>
        <v>14085126</v>
      </c>
      <c r="I33" s="290">
        <f>SUM(G33:H33)</f>
        <v>417499292</v>
      </c>
      <c r="J33" s="290">
        <f>[1]NOVIEMBRE!L33</f>
        <v>0</v>
      </c>
      <c r="K33" s="293">
        <v>0</v>
      </c>
      <c r="L33" s="290">
        <f>SUM(J33:K33)</f>
        <v>0</v>
      </c>
      <c r="M33" s="290">
        <f>F33-I33</f>
        <v>-6203058</v>
      </c>
      <c r="N33" s="291">
        <f>F33-L33</f>
        <v>411296234</v>
      </c>
      <c r="O33" s="179"/>
      <c r="P33" s="295">
        <v>0</v>
      </c>
      <c r="Q33" s="296">
        <v>0</v>
      </c>
      <c r="R33" s="179"/>
      <c r="S33" s="349">
        <f>+IF([1]NOVIEMBRE!S33=0,"",[1]NOVIEMBRE!S33)</f>
        <v>1010199</v>
      </c>
      <c r="T33" s="350" t="str">
        <f>+IF([1]NOVIEMBRE!T33=0,"",[1]NOVIEMBRE!T33)</f>
        <v>Vigencias Anteriores</v>
      </c>
      <c r="U33" s="351">
        <f>+[1]ENERO!U33</f>
        <v>0</v>
      </c>
      <c r="V33" s="352">
        <f>[1]NOVIEMBRE!V33+DICIEMBRE!AL33</f>
        <v>0</v>
      </c>
      <c r="W33" s="352">
        <f>[1]NOVIEMBRE!W33+DICIEMBRE!AM33</f>
        <v>48023607</v>
      </c>
      <c r="X33" s="353">
        <f t="shared" si="21"/>
        <v>48023607</v>
      </c>
      <c r="Y33" s="354">
        <f>[1]NOVIEMBRE!AA33</f>
        <v>48023607</v>
      </c>
      <c r="Z33" s="293">
        <v>0</v>
      </c>
      <c r="AA33" s="353">
        <f t="shared" si="22"/>
        <v>48023607</v>
      </c>
      <c r="AB33" s="354">
        <f>[1]NOVIEMBRE!AD33</f>
        <v>48023607</v>
      </c>
      <c r="AC33" s="293">
        <v>0</v>
      </c>
      <c r="AD33" s="353">
        <f t="shared" si="23"/>
        <v>48023607</v>
      </c>
      <c r="AE33" s="354">
        <f>[1]NOVIEMBRE!AG33</f>
        <v>48023607</v>
      </c>
      <c r="AF33" s="293">
        <v>0</v>
      </c>
      <c r="AG33" s="353">
        <f t="shared" si="24"/>
        <v>48023607</v>
      </c>
      <c r="AH33" s="354">
        <f t="shared" si="25"/>
        <v>0</v>
      </c>
      <c r="AI33" s="352">
        <f t="shared" si="26"/>
        <v>0</v>
      </c>
      <c r="AJ33" s="355">
        <f t="shared" si="27"/>
        <v>0</v>
      </c>
      <c r="AK33" s="179"/>
      <c r="AL33" s="295">
        <v>0</v>
      </c>
      <c r="AM33" s="296">
        <v>0</v>
      </c>
      <c r="AN33" s="179"/>
      <c r="AO33" s="237"/>
      <c r="AP33" s="440"/>
      <c r="AQ33" s="441" t="str">
        <f>IF((AQ32-X8)&lt;&gt;0,(AQ32-X8),"")</f>
        <v/>
      </c>
      <c r="AR33" s="441"/>
      <c r="AS33" s="441"/>
      <c r="AT33" s="441"/>
      <c r="AU33" s="442"/>
      <c r="AV33" s="412"/>
      <c r="AW33" s="413"/>
      <c r="AX33" s="413"/>
      <c r="AY33" s="413"/>
      <c r="AZ33" s="414"/>
      <c r="BA33" s="308"/>
      <c r="BG33" s="308"/>
      <c r="BH33" s="308"/>
      <c r="BI33" s="308"/>
      <c r="BJ33" s="308"/>
      <c r="BK33" s="308"/>
      <c r="BL33" s="308"/>
      <c r="BM33" s="443" t="s">
        <v>133</v>
      </c>
      <c r="BN33" s="444">
        <f>X258</f>
        <v>0</v>
      </c>
      <c r="BO33" s="445">
        <f>AA258</f>
        <v>499276138</v>
      </c>
      <c r="BP33" s="445">
        <f>AD258</f>
        <v>-7747888644</v>
      </c>
      <c r="BQ33" s="446">
        <f>AF258</f>
        <v>6443805499</v>
      </c>
      <c r="BR33" s="229"/>
      <c r="BS33" s="308"/>
      <c r="BT33" s="308"/>
      <c r="BU33" s="308"/>
      <c r="BV33" s="308"/>
      <c r="BW33" s="308"/>
      <c r="BX33" s="308"/>
      <c r="BY33" s="308"/>
      <c r="BZ33" s="308"/>
      <c r="CA33" s="308"/>
      <c r="CB33" s="308"/>
      <c r="CC33" s="308"/>
      <c r="CD33" s="308"/>
      <c r="CE33" s="308"/>
      <c r="CF33" s="308"/>
      <c r="CG33" s="308"/>
      <c r="CH33" s="308"/>
      <c r="CI33" s="308"/>
      <c r="CJ33" s="308"/>
      <c r="CK33" s="308"/>
      <c r="CL33" s="308"/>
      <c r="CM33" s="308"/>
      <c r="CN33" s="308"/>
      <c r="CO33" s="308"/>
      <c r="CP33" s="308"/>
      <c r="CQ33" s="308"/>
      <c r="CR33" s="308"/>
      <c r="CS33" s="308"/>
      <c r="CT33" s="308"/>
      <c r="CU33" s="308"/>
      <c r="CV33" s="308"/>
      <c r="CW33" s="308"/>
      <c r="CX33" s="308"/>
      <c r="CY33" s="308"/>
      <c r="CZ33" s="308"/>
      <c r="DA33" s="308"/>
      <c r="DB33" s="308"/>
      <c r="DC33" s="308"/>
      <c r="DD33" s="308"/>
      <c r="DE33" s="308"/>
      <c r="DF33" s="308"/>
      <c r="DG33" s="308"/>
      <c r="DH33" s="308"/>
      <c r="DI33" s="308"/>
      <c r="DJ33" s="308"/>
      <c r="DK33" s="308"/>
      <c r="DL33" s="308"/>
      <c r="DM33" s="308"/>
      <c r="DN33" s="308"/>
      <c r="DO33" s="308"/>
      <c r="DP33" s="308"/>
      <c r="DQ33" s="308"/>
      <c r="DR33" s="308"/>
      <c r="DS33" s="308"/>
      <c r="DT33" s="308"/>
      <c r="DU33" s="308"/>
      <c r="DV33" s="308"/>
      <c r="DW33" s="308"/>
      <c r="DX33" s="308"/>
      <c r="DY33" s="308"/>
      <c r="DZ33" s="308"/>
      <c r="EA33" s="308"/>
      <c r="EB33" s="308"/>
      <c r="EC33" s="308"/>
      <c r="ED33" s="308"/>
      <c r="EE33" s="308"/>
      <c r="EF33" s="308"/>
      <c r="EG33" s="308"/>
      <c r="EH33" s="308"/>
      <c r="EI33" s="308"/>
      <c r="EJ33" s="308"/>
      <c r="EK33" s="308"/>
      <c r="EL33" s="308"/>
      <c r="EM33" s="308"/>
      <c r="EN33" s="308"/>
      <c r="EO33" s="308"/>
      <c r="EP33" s="308"/>
      <c r="EQ33" s="308"/>
      <c r="ER33" s="308"/>
      <c r="ES33" s="308"/>
      <c r="ET33" s="308"/>
      <c r="EU33" s="308"/>
      <c r="EV33" s="308"/>
      <c r="EW33" s="308"/>
      <c r="EX33" s="308"/>
      <c r="EY33" s="308"/>
      <c r="EZ33" s="308"/>
      <c r="FA33" s="308"/>
      <c r="FB33" s="308"/>
      <c r="FC33" s="308"/>
      <c r="FD33" s="308"/>
      <c r="FE33" s="308"/>
      <c r="FF33" s="308"/>
      <c r="FG33" s="308"/>
      <c r="FH33" s="308"/>
      <c r="FI33" s="308"/>
      <c r="FJ33" s="308"/>
      <c r="FK33" s="308"/>
      <c r="FL33" s="308"/>
      <c r="FM33" s="308"/>
      <c r="FN33" s="308"/>
      <c r="FO33" s="308"/>
      <c r="FP33" s="308"/>
      <c r="FQ33" s="308"/>
      <c r="FR33" s="308"/>
      <c r="FS33" s="308"/>
      <c r="FT33" s="308"/>
      <c r="FU33" s="308"/>
      <c r="FV33" s="308"/>
      <c r="FW33" s="308"/>
      <c r="FX33" s="308"/>
      <c r="FY33" s="308"/>
      <c r="FZ33" s="308"/>
      <c r="GA33" s="308"/>
      <c r="GB33" s="308"/>
      <c r="GC33" s="308"/>
      <c r="GD33" s="308"/>
      <c r="GE33" s="308"/>
      <c r="GF33" s="308"/>
      <c r="GG33" s="308"/>
      <c r="GH33" s="308"/>
      <c r="GI33" s="308"/>
      <c r="GJ33" s="308"/>
      <c r="GK33" s="308"/>
      <c r="GL33" s="308"/>
      <c r="GM33" s="308"/>
      <c r="GN33" s="308"/>
      <c r="GO33" s="308"/>
      <c r="GP33" s="308"/>
      <c r="GQ33" s="308"/>
      <c r="GR33" s="308"/>
      <c r="GS33" s="308"/>
      <c r="GT33" s="308"/>
      <c r="GU33" s="308"/>
      <c r="GV33" s="308"/>
      <c r="GW33" s="308"/>
      <c r="GX33" s="308"/>
      <c r="GY33" s="308"/>
      <c r="GZ33" s="308"/>
      <c r="HA33" s="308"/>
      <c r="HB33" s="308"/>
      <c r="HC33" s="308"/>
      <c r="HD33" s="308"/>
      <c r="HE33" s="308"/>
      <c r="HF33" s="308"/>
      <c r="HG33" s="308"/>
      <c r="HH33" s="308"/>
      <c r="HI33" s="308"/>
      <c r="HJ33" s="308"/>
      <c r="HK33" s="308"/>
      <c r="HL33" s="308"/>
      <c r="HM33" s="308"/>
      <c r="HN33" s="308"/>
      <c r="HO33" s="308"/>
      <c r="HP33" s="308"/>
      <c r="HQ33" s="308"/>
      <c r="HR33" s="308"/>
      <c r="HS33" s="308"/>
      <c r="HT33" s="308"/>
      <c r="HU33" s="308"/>
      <c r="HV33" s="308"/>
      <c r="HW33" s="308"/>
      <c r="HX33" s="308"/>
      <c r="HY33" s="308"/>
      <c r="HZ33" s="308"/>
      <c r="IA33" s="308"/>
      <c r="IB33" s="308"/>
      <c r="IC33" s="308"/>
      <c r="ID33" s="308"/>
      <c r="IE33" s="308"/>
      <c r="IF33" s="308"/>
      <c r="IG33" s="308"/>
      <c r="IH33" s="308"/>
      <c r="II33" s="308"/>
      <c r="IJ33" s="308"/>
      <c r="IK33" s="308"/>
      <c r="IL33" s="308"/>
      <c r="IM33" s="308"/>
      <c r="IN33" s="308"/>
      <c r="IO33" s="308"/>
    </row>
    <row r="34" spans="1:249" s="396" customFormat="1" ht="24.95" customHeight="1" thickBot="1">
      <c r="A34" s="287" t="str">
        <f>+IF([1]NOVIEMBRE!A34=0,"",[1]NOVIEMBRE!A34)</f>
        <v>1130103-2-2</v>
      </c>
      <c r="B34" s="419" t="str">
        <f>+IF([1]NOVIEMBRE!B34=0,"",[1]NOVIEMBRE!B34)</f>
        <v>Vigencia Anterior</v>
      </c>
      <c r="C34" s="289">
        <f>+[1]ENERO!C34</f>
        <v>0</v>
      </c>
      <c r="D34" s="290">
        <f>[1]NOVIEMBRE!D34+DICIEMBRE!P34</f>
        <v>0</v>
      </c>
      <c r="E34" s="290">
        <f>[1]NOVIEMBRE!E34+DICIEMBRE!Q34</f>
        <v>128999957</v>
      </c>
      <c r="F34" s="290">
        <f>SUM(C34:E34)</f>
        <v>128999957</v>
      </c>
      <c r="G34" s="290">
        <f>[1]NOVIEMBRE!I34</f>
        <v>105209148</v>
      </c>
      <c r="H34" s="293">
        <v>0</v>
      </c>
      <c r="I34" s="290">
        <f>SUM(G34:H34)</f>
        <v>105209148</v>
      </c>
      <c r="J34" s="290">
        <f>[1]NOVIEMBRE!L34</f>
        <v>105209148</v>
      </c>
      <c r="K34" s="293">
        <v>0</v>
      </c>
      <c r="L34" s="290">
        <f>SUM(J34:K34)</f>
        <v>105209148</v>
      </c>
      <c r="M34" s="290">
        <f>F34-I34</f>
        <v>23790809</v>
      </c>
      <c r="N34" s="291">
        <f>F34-L34</f>
        <v>23790809</v>
      </c>
      <c r="O34" s="308"/>
      <c r="P34" s="295">
        <v>0</v>
      </c>
      <c r="Q34" s="296">
        <v>0</v>
      </c>
      <c r="R34" s="179"/>
      <c r="S34" s="273" t="str">
        <f>+IF([1]NOVIEMBRE!S34=0,"",[1]NOVIEMBRE!S34)</f>
        <v/>
      </c>
      <c r="T34" s="274" t="str">
        <f>+IF([1]NOVIEMBRE!T34=0,"",[1]NOVIEMBRE!T34)</f>
        <v/>
      </c>
      <c r="U34" s="275"/>
      <c r="V34" s="275"/>
      <c r="W34" s="275"/>
      <c r="X34" s="275"/>
      <c r="Y34" s="275"/>
      <c r="Z34" s="275"/>
      <c r="AA34" s="275"/>
      <c r="AB34" s="275"/>
      <c r="AC34" s="275"/>
      <c r="AD34" s="275"/>
      <c r="AE34" s="275"/>
      <c r="AF34" s="275"/>
      <c r="AG34" s="275"/>
      <c r="AH34" s="275"/>
      <c r="AI34" s="275"/>
      <c r="AJ34" s="276"/>
      <c r="AK34" s="179"/>
      <c r="AL34" s="332"/>
      <c r="AM34" s="333"/>
      <c r="AN34" s="179"/>
      <c r="AO34" s="237"/>
      <c r="AP34" s="447"/>
      <c r="AQ34" s="186"/>
      <c r="AR34" s="186"/>
      <c r="AS34" s="186" t="s">
        <v>134</v>
      </c>
      <c r="AT34" s="186"/>
      <c r="AU34" s="448" t="s">
        <v>135</v>
      </c>
      <c r="AV34" s="449" t="s">
        <v>136</v>
      </c>
      <c r="AW34" s="325" t="s">
        <v>134</v>
      </c>
      <c r="AX34" s="450"/>
      <c r="AY34" s="325" t="s">
        <v>137</v>
      </c>
      <c r="AZ34" s="326" t="s">
        <v>138</v>
      </c>
      <c r="BA34" s="308"/>
      <c r="BB34" s="308"/>
      <c r="BC34" s="308"/>
      <c r="BD34" s="308"/>
      <c r="BE34" s="308"/>
      <c r="BF34" s="308"/>
      <c r="BG34" s="308"/>
      <c r="BH34" s="308"/>
      <c r="BI34" s="308"/>
      <c r="BJ34" s="308"/>
      <c r="BK34" s="308"/>
      <c r="BL34" s="308"/>
      <c r="BM34" s="179"/>
      <c r="BN34" s="179"/>
      <c r="BO34" s="179"/>
      <c r="BP34" s="179"/>
      <c r="BQ34" s="451"/>
      <c r="BR34" s="179"/>
      <c r="BS34" s="308"/>
      <c r="BT34" s="308"/>
      <c r="BU34" s="308"/>
      <c r="BV34" s="308"/>
      <c r="BW34" s="308"/>
      <c r="BX34" s="308"/>
      <c r="BY34" s="308"/>
      <c r="BZ34" s="308"/>
      <c r="CA34" s="308"/>
      <c r="CB34" s="308"/>
      <c r="CC34" s="308"/>
      <c r="CD34" s="308"/>
      <c r="CE34" s="308"/>
      <c r="CF34" s="308"/>
      <c r="CG34" s="308"/>
      <c r="CH34" s="308"/>
      <c r="CI34" s="308"/>
      <c r="CJ34" s="308"/>
      <c r="CK34" s="308"/>
      <c r="CL34" s="308"/>
      <c r="CM34" s="308"/>
      <c r="CN34" s="308"/>
      <c r="CO34" s="308"/>
      <c r="CP34" s="308"/>
      <c r="CQ34" s="308"/>
      <c r="CR34" s="308"/>
      <c r="CS34" s="308"/>
      <c r="CT34" s="308"/>
      <c r="CU34" s="308"/>
      <c r="CV34" s="308"/>
      <c r="CW34" s="308"/>
      <c r="CX34" s="308"/>
      <c r="CY34" s="308"/>
      <c r="CZ34" s="308"/>
      <c r="DA34" s="308"/>
      <c r="DB34" s="308"/>
      <c r="DC34" s="308"/>
      <c r="DD34" s="308"/>
      <c r="DE34" s="308"/>
      <c r="DF34" s="308"/>
      <c r="DG34" s="308"/>
      <c r="DH34" s="308"/>
      <c r="DI34" s="308"/>
      <c r="DJ34" s="308"/>
      <c r="DK34" s="308"/>
      <c r="DL34" s="308"/>
      <c r="DM34" s="308"/>
      <c r="DN34" s="308"/>
      <c r="DO34" s="308"/>
      <c r="DP34" s="308"/>
      <c r="DQ34" s="308"/>
      <c r="DR34" s="308"/>
      <c r="DS34" s="308"/>
      <c r="DT34" s="308"/>
      <c r="DU34" s="308"/>
      <c r="DV34" s="308"/>
      <c r="DW34" s="308"/>
      <c r="DX34" s="308"/>
      <c r="DY34" s="308"/>
      <c r="DZ34" s="308"/>
      <c r="EA34" s="308"/>
      <c r="EB34" s="308"/>
      <c r="EC34" s="308"/>
      <c r="ED34" s="308"/>
      <c r="EE34" s="308"/>
      <c r="EF34" s="308"/>
      <c r="EG34" s="308"/>
      <c r="EH34" s="308"/>
      <c r="EI34" s="308"/>
      <c r="EJ34" s="308"/>
      <c r="EK34" s="308"/>
      <c r="EL34" s="308"/>
      <c r="EM34" s="308"/>
      <c r="EN34" s="308"/>
      <c r="EO34" s="308"/>
      <c r="EP34" s="308"/>
      <c r="EQ34" s="308"/>
      <c r="ER34" s="308"/>
      <c r="ES34" s="308"/>
      <c r="ET34" s="308"/>
      <c r="EU34" s="308"/>
      <c r="EV34" s="308"/>
      <c r="EW34" s="308"/>
      <c r="EX34" s="308"/>
      <c r="EY34" s="308"/>
      <c r="EZ34" s="308"/>
      <c r="FA34" s="308"/>
      <c r="FB34" s="308"/>
      <c r="FC34" s="308"/>
      <c r="FD34" s="308"/>
      <c r="FE34" s="308"/>
      <c r="FF34" s="308"/>
      <c r="FG34" s="308"/>
      <c r="FH34" s="308"/>
      <c r="FI34" s="308"/>
      <c r="FJ34" s="308"/>
      <c r="FK34" s="308"/>
      <c r="FL34" s="308"/>
      <c r="FM34" s="308"/>
      <c r="FN34" s="308"/>
      <c r="FO34" s="308"/>
      <c r="FP34" s="308"/>
      <c r="FQ34" s="308"/>
      <c r="FR34" s="308"/>
      <c r="FS34" s="308"/>
      <c r="FT34" s="308"/>
      <c r="FU34" s="308"/>
      <c r="FV34" s="308"/>
      <c r="FW34" s="308"/>
      <c r="FX34" s="308"/>
      <c r="FY34" s="308"/>
      <c r="FZ34" s="308"/>
      <c r="GA34" s="308"/>
      <c r="GB34" s="308"/>
      <c r="GC34" s="308"/>
      <c r="GD34" s="308"/>
      <c r="GE34" s="308"/>
      <c r="GF34" s="308"/>
      <c r="GG34" s="308"/>
      <c r="GH34" s="308"/>
      <c r="GI34" s="308"/>
      <c r="GJ34" s="308"/>
      <c r="GK34" s="308"/>
      <c r="GL34" s="308"/>
      <c r="GM34" s="308"/>
      <c r="GN34" s="308"/>
      <c r="GO34" s="308"/>
      <c r="GP34" s="308"/>
      <c r="GQ34" s="308"/>
      <c r="GR34" s="308"/>
      <c r="GS34" s="308"/>
      <c r="GT34" s="308"/>
      <c r="GU34" s="308"/>
      <c r="GV34" s="308"/>
      <c r="GW34" s="308"/>
      <c r="GX34" s="308"/>
      <c r="GY34" s="308"/>
      <c r="GZ34" s="308"/>
      <c r="HA34" s="308"/>
      <c r="HB34" s="308"/>
      <c r="HC34" s="308"/>
      <c r="HD34" s="308"/>
      <c r="HE34" s="308"/>
      <c r="HF34" s="308"/>
      <c r="HG34" s="308"/>
      <c r="HH34" s="308"/>
      <c r="HI34" s="308"/>
      <c r="HJ34" s="308"/>
      <c r="HK34" s="308"/>
      <c r="HL34" s="308"/>
      <c r="HM34" s="308"/>
      <c r="HN34" s="308"/>
      <c r="HO34" s="308"/>
      <c r="HP34" s="308"/>
      <c r="HQ34" s="308"/>
      <c r="HR34" s="308"/>
      <c r="HS34" s="308"/>
      <c r="HT34" s="308"/>
      <c r="HU34" s="308"/>
      <c r="HV34" s="308"/>
      <c r="HW34" s="308"/>
      <c r="HX34" s="308"/>
      <c r="HY34" s="308"/>
      <c r="HZ34" s="308"/>
      <c r="IA34" s="308"/>
      <c r="IB34" s="308"/>
      <c r="IC34" s="308"/>
      <c r="ID34" s="308"/>
      <c r="IE34" s="308"/>
      <c r="IF34" s="308"/>
      <c r="IG34" s="308"/>
      <c r="IH34" s="308"/>
      <c r="II34" s="308"/>
      <c r="IJ34" s="308"/>
      <c r="IK34" s="308"/>
      <c r="IL34" s="308"/>
      <c r="IM34" s="308"/>
      <c r="IN34" s="308"/>
      <c r="IO34" s="308"/>
    </row>
    <row r="35" spans="1:249" s="308" customFormat="1" ht="24.95" customHeight="1" thickBot="1">
      <c r="A35" s="287" t="str">
        <f>+IF([1]NOVIEMBRE!A35=0,"",[1]NOVIEMBRE!A35)</f>
        <v>1130103-3</v>
      </c>
      <c r="B35" s="432" t="str">
        <f>+IF([1]NOVIEMBRE!B35=0,"",[1]NOVIEMBRE!B35)</f>
        <v>Prestación de Servicios de salud  3o. Nivel</v>
      </c>
      <c r="C35" s="354">
        <f t="shared" ref="C35:N35" si="38">SUM(C36:C37)</f>
        <v>0</v>
      </c>
      <c r="D35" s="352">
        <f t="shared" si="38"/>
        <v>0</v>
      </c>
      <c r="E35" s="352">
        <f t="shared" si="38"/>
        <v>0</v>
      </c>
      <c r="F35" s="352">
        <f t="shared" si="38"/>
        <v>0</v>
      </c>
      <c r="G35" s="352">
        <f t="shared" si="38"/>
        <v>0</v>
      </c>
      <c r="H35" s="352">
        <f t="shared" si="38"/>
        <v>0</v>
      </c>
      <c r="I35" s="352">
        <f t="shared" si="38"/>
        <v>0</v>
      </c>
      <c r="J35" s="352">
        <f t="shared" si="38"/>
        <v>0</v>
      </c>
      <c r="K35" s="352">
        <f t="shared" si="38"/>
        <v>0</v>
      </c>
      <c r="L35" s="352">
        <f t="shared" si="38"/>
        <v>0</v>
      </c>
      <c r="M35" s="352">
        <f t="shared" si="38"/>
        <v>0</v>
      </c>
      <c r="N35" s="355">
        <f t="shared" si="38"/>
        <v>0</v>
      </c>
      <c r="P35" s="433">
        <f>SUM(P36:P37)</f>
        <v>0</v>
      </c>
      <c r="Q35" s="434">
        <f>SUM(Q36:Q37)</f>
        <v>0</v>
      </c>
      <c r="R35" s="179"/>
      <c r="S35" s="340">
        <f>+IF([1]NOVIEMBRE!S35=0,"",[1]NOVIEMBRE!S35)</f>
        <v>1010200</v>
      </c>
      <c r="T35" s="341" t="str">
        <f>+IF([1]NOVIEMBRE!T35=0,"",[1]NOVIEMBRE!T35)</f>
        <v>Servicios Personales Indirectos</v>
      </c>
      <c r="U35" s="314">
        <f t="shared" ref="U35:AJ35" si="39">SUM(U36:U41)</f>
        <v>1699042762</v>
      </c>
      <c r="V35" s="315">
        <f t="shared" si="39"/>
        <v>-169000000</v>
      </c>
      <c r="W35" s="315">
        <f t="shared" si="39"/>
        <v>470966122</v>
      </c>
      <c r="X35" s="316">
        <f t="shared" si="39"/>
        <v>2001008884</v>
      </c>
      <c r="Y35" s="317">
        <f t="shared" si="39"/>
        <v>1991991156</v>
      </c>
      <c r="Z35" s="315">
        <f t="shared" si="39"/>
        <v>-5792364</v>
      </c>
      <c r="AA35" s="316">
        <f t="shared" si="39"/>
        <v>1986198792</v>
      </c>
      <c r="AB35" s="317">
        <f t="shared" si="39"/>
        <v>1905376296</v>
      </c>
      <c r="AC35" s="315">
        <f t="shared" si="39"/>
        <v>80822496</v>
      </c>
      <c r="AD35" s="316">
        <f t="shared" si="39"/>
        <v>1986198792</v>
      </c>
      <c r="AE35" s="317">
        <f t="shared" si="39"/>
        <v>1618440016</v>
      </c>
      <c r="AF35" s="315">
        <f t="shared" si="39"/>
        <v>109690723</v>
      </c>
      <c r="AG35" s="316">
        <f t="shared" si="39"/>
        <v>1728130739</v>
      </c>
      <c r="AH35" s="317">
        <f t="shared" si="39"/>
        <v>14810092</v>
      </c>
      <c r="AI35" s="315">
        <f t="shared" si="39"/>
        <v>14810092</v>
      </c>
      <c r="AJ35" s="318">
        <f t="shared" si="39"/>
        <v>272878145</v>
      </c>
      <c r="AK35" s="179"/>
      <c r="AL35" s="317">
        <f>SUM(AL36:AL41)</f>
        <v>-20000000</v>
      </c>
      <c r="AM35" s="318">
        <f>SUM(AM36:AM41)</f>
        <v>0</v>
      </c>
      <c r="AN35" s="179"/>
      <c r="AO35" s="237"/>
      <c r="AP35" s="452"/>
      <c r="AQ35" s="91"/>
      <c r="AR35" s="453"/>
      <c r="AS35" s="453"/>
      <c r="AT35" s="453"/>
      <c r="AU35" s="454">
        <f>AR17-AR32</f>
        <v>4595185260</v>
      </c>
      <c r="AV35" s="455">
        <f>AS17-AR32</f>
        <v>-4051966022</v>
      </c>
      <c r="AW35" s="455" t="s">
        <v>139</v>
      </c>
      <c r="AX35" s="456"/>
      <c r="AY35" s="455">
        <f>AY17+AY32</f>
        <v>977402966.08333325</v>
      </c>
      <c r="AZ35" s="457">
        <f>AZ17+AY32</f>
        <v>-7672101660.916667</v>
      </c>
      <c r="BB35" s="396"/>
      <c r="BC35" s="396"/>
      <c r="BD35" s="396"/>
      <c r="BE35" s="396"/>
      <c r="BF35" s="396"/>
      <c r="BQ35" s="458"/>
    </row>
    <row r="36" spans="1:249" s="308" customFormat="1" ht="24.95" customHeight="1" thickBot="1">
      <c r="A36" s="287" t="str">
        <f>+IF([1]NOVIEMBRE!A36=0,"",[1]NOVIEMBRE!A36)</f>
        <v>1130103-3-1</v>
      </c>
      <c r="B36" s="419" t="str">
        <f>+CONCATENATE("Vigencia ",[1]INSTRUCCIONES!$F$3)</f>
        <v>Vigencia 2020</v>
      </c>
      <c r="C36" s="289">
        <f>+[1]ENERO!C36</f>
        <v>0</v>
      </c>
      <c r="D36" s="290">
        <f>[1]NOVIEMBRE!D36+DICIEMBRE!P36</f>
        <v>0</v>
      </c>
      <c r="E36" s="290">
        <f>[1]NOVIEMBRE!E36+DICIEMBRE!Q36</f>
        <v>0</v>
      </c>
      <c r="F36" s="290">
        <f>SUM(C36:E36)</f>
        <v>0</v>
      </c>
      <c r="G36" s="290">
        <f>[1]NOVIEMBRE!I36</f>
        <v>0</v>
      </c>
      <c r="H36" s="293">
        <v>0</v>
      </c>
      <c r="I36" s="290">
        <f>SUM(G36:H36)</f>
        <v>0</v>
      </c>
      <c r="J36" s="290">
        <f>[1]NOVIEMBRE!L36</f>
        <v>0</v>
      </c>
      <c r="K36" s="293">
        <v>0</v>
      </c>
      <c r="L36" s="290">
        <f>SUM(J36:K36)</f>
        <v>0</v>
      </c>
      <c r="M36" s="290">
        <f>F36-I36</f>
        <v>0</v>
      </c>
      <c r="N36" s="291">
        <f>F36-L36</f>
        <v>0</v>
      </c>
      <c r="O36" s="179"/>
      <c r="P36" s="295">
        <v>0</v>
      </c>
      <c r="Q36" s="296">
        <v>0</v>
      </c>
      <c r="R36" s="179"/>
      <c r="S36" s="349" t="str">
        <f>+IF([1]NOVIEMBRE!S36=0,"",[1]NOVIEMBRE!S36)</f>
        <v>1010200-1</v>
      </c>
      <c r="T36" s="350" t="str">
        <f>+IF([1]NOVIEMBRE!T36=0,"",[1]NOVIEMBRE!T36)</f>
        <v>Remuneración y Honorarios por Servicios Técnicos y Profesionales</v>
      </c>
      <c r="U36" s="351">
        <f>+[1]ENERO!U36</f>
        <v>1290621754</v>
      </c>
      <c r="V36" s="352">
        <f>[1]NOVIEMBRE!V36+DICIEMBRE!AL36</f>
        <v>-129000000</v>
      </c>
      <c r="W36" s="352">
        <f>[1]NOVIEMBRE!W36+DICIEMBRE!AM36</f>
        <v>119363867</v>
      </c>
      <c r="X36" s="353">
        <f t="shared" ref="X36:X41" si="40">SUM(U36:W36)</f>
        <v>1280985621</v>
      </c>
      <c r="Y36" s="354">
        <f>[1]NOVIEMBRE!AA36</f>
        <v>1280621754</v>
      </c>
      <c r="Z36" s="293">
        <v>0</v>
      </c>
      <c r="AA36" s="353">
        <f t="shared" ref="AA36:AA41" si="41">SUM(Y36:Z36)</f>
        <v>1280621754</v>
      </c>
      <c r="AB36" s="354">
        <f>[1]NOVIEMBRE!AD36</f>
        <v>1250552039</v>
      </c>
      <c r="AC36" s="293">
        <v>30069715</v>
      </c>
      <c r="AD36" s="353">
        <f t="shared" ref="AD36:AD41" si="42">SUM(AB36:AC36)</f>
        <v>1280621754</v>
      </c>
      <c r="AE36" s="354">
        <f>[1]NOVIEMBRE!AG36</f>
        <v>1079234546</v>
      </c>
      <c r="AF36" s="293">
        <v>65411936</v>
      </c>
      <c r="AG36" s="353">
        <f t="shared" ref="AG36:AG41" si="43">SUM(AE36:AF36)</f>
        <v>1144646482</v>
      </c>
      <c r="AH36" s="354">
        <f t="shared" ref="AH36:AH41" si="44">X36-AA36</f>
        <v>363867</v>
      </c>
      <c r="AI36" s="352">
        <f t="shared" ref="AI36:AI41" si="45">X36-AD36</f>
        <v>363867</v>
      </c>
      <c r="AJ36" s="355">
        <f t="shared" ref="AJ36:AJ41" si="46">X36-AG36</f>
        <v>136339139</v>
      </c>
      <c r="AK36" s="179"/>
      <c r="AL36" s="295">
        <v>0</v>
      </c>
      <c r="AM36" s="296">
        <v>0</v>
      </c>
      <c r="AN36" s="179"/>
      <c r="AO36" s="459"/>
      <c r="AP36" s="460"/>
      <c r="AQ36" s="460"/>
      <c r="AR36" s="460"/>
      <c r="AS36" s="460"/>
      <c r="AT36" s="460"/>
      <c r="AU36" s="460"/>
      <c r="AV36" s="460"/>
      <c r="AW36" s="460"/>
      <c r="AX36" s="460"/>
      <c r="AY36" s="460"/>
      <c r="AZ36" s="461"/>
      <c r="BB36" s="396"/>
      <c r="BC36" s="396"/>
      <c r="BD36" s="396"/>
      <c r="BE36" s="396"/>
      <c r="BF36" s="396"/>
      <c r="BQ36" s="458"/>
    </row>
    <row r="37" spans="1:249" s="308" customFormat="1" ht="24.95" customHeight="1">
      <c r="A37" s="287" t="str">
        <f>+IF([1]NOVIEMBRE!A37=0,"",[1]NOVIEMBRE!A37)</f>
        <v>1130103-3-2</v>
      </c>
      <c r="B37" s="419" t="str">
        <f>+IF([1]NOVIEMBRE!B37=0,"",[1]NOVIEMBRE!B37)</f>
        <v>Vigencia Anterior</v>
      </c>
      <c r="C37" s="289">
        <f>+[1]ENERO!C37</f>
        <v>0</v>
      </c>
      <c r="D37" s="290">
        <f>[1]NOVIEMBRE!D37+DICIEMBRE!P37</f>
        <v>0</v>
      </c>
      <c r="E37" s="290">
        <f>[1]NOVIEMBRE!E37+DICIEMBRE!Q37</f>
        <v>0</v>
      </c>
      <c r="F37" s="290">
        <f>SUM(C37:E37)</f>
        <v>0</v>
      </c>
      <c r="G37" s="290">
        <f>[1]NOVIEMBRE!I37</f>
        <v>0</v>
      </c>
      <c r="H37" s="293">
        <v>0</v>
      </c>
      <c r="I37" s="290">
        <f>SUM(G37:H37)</f>
        <v>0</v>
      </c>
      <c r="J37" s="290">
        <f>[1]NOVIEMBRE!L37</f>
        <v>0</v>
      </c>
      <c r="K37" s="293">
        <v>0</v>
      </c>
      <c r="L37" s="290">
        <f>SUM(J37:K37)</f>
        <v>0</v>
      </c>
      <c r="M37" s="290">
        <f>F37-I37</f>
        <v>0</v>
      </c>
      <c r="N37" s="291">
        <f>F37-L37</f>
        <v>0</v>
      </c>
      <c r="P37" s="295">
        <v>0</v>
      </c>
      <c r="Q37" s="296">
        <v>0</v>
      </c>
      <c r="R37" s="179"/>
      <c r="S37" s="349" t="str">
        <f>+IF([1]NOVIEMBRE!S37=0,"",[1]NOVIEMBRE!S37)</f>
        <v>1010200-2</v>
      </c>
      <c r="T37" s="350" t="str">
        <f>+IF([1]NOVIEMBRE!T37=0,"",[1]NOVIEMBRE!T37)</f>
        <v>Personal Supernumerario</v>
      </c>
      <c r="U37" s="351">
        <f>+[1]ENERO!U37</f>
        <v>0</v>
      </c>
      <c r="V37" s="352">
        <f>[1]NOVIEMBRE!V37+DICIEMBRE!AL37</f>
        <v>0</v>
      </c>
      <c r="W37" s="352">
        <f>[1]NOVIEMBRE!W37+DICIEMBRE!AM37</f>
        <v>0</v>
      </c>
      <c r="X37" s="353">
        <f t="shared" si="40"/>
        <v>0</v>
      </c>
      <c r="Y37" s="354">
        <f>[1]NOVIEMBRE!AA37</f>
        <v>0</v>
      </c>
      <c r="Z37" s="293">
        <v>0</v>
      </c>
      <c r="AA37" s="353">
        <f t="shared" si="41"/>
        <v>0</v>
      </c>
      <c r="AB37" s="354">
        <f>[1]NOVIEMBRE!AD37</f>
        <v>0</v>
      </c>
      <c r="AC37" s="293">
        <v>0</v>
      </c>
      <c r="AD37" s="353">
        <f t="shared" si="42"/>
        <v>0</v>
      </c>
      <c r="AE37" s="354">
        <f>[1]NOVIEMBRE!AG37</f>
        <v>0</v>
      </c>
      <c r="AF37" s="293">
        <v>0</v>
      </c>
      <c r="AG37" s="353">
        <f t="shared" si="43"/>
        <v>0</v>
      </c>
      <c r="AH37" s="354">
        <f t="shared" si="44"/>
        <v>0</v>
      </c>
      <c r="AI37" s="352">
        <f t="shared" si="45"/>
        <v>0</v>
      </c>
      <c r="AJ37" s="355">
        <f t="shared" si="46"/>
        <v>0</v>
      </c>
      <c r="AK37" s="179"/>
      <c r="AL37" s="295">
        <v>0</v>
      </c>
      <c r="AM37" s="296">
        <v>0</v>
      </c>
      <c r="AN37" s="179"/>
      <c r="AO37" s="462" t="s">
        <v>140</v>
      </c>
      <c r="BQ37" s="458"/>
    </row>
    <row r="38" spans="1:249" s="308" customFormat="1" ht="24.95" customHeight="1">
      <c r="A38" s="463" t="str">
        <f>+IF([1]NOVIEMBRE!A38=0,"",[1]NOVIEMBRE!A38)</f>
        <v>1130103-4</v>
      </c>
      <c r="B38" s="464" t="str">
        <f>+IF([1]NOVIEMBRE!B38=0,"",[1]NOVIEMBRE!B38)</f>
        <v xml:space="preserve"> Aportes Patronales  1o. Nivel</v>
      </c>
      <c r="C38" s="289">
        <f>+[1]ENERO!C38</f>
        <v>49904106</v>
      </c>
      <c r="D38" s="290">
        <f>[1]NOVIEMBRE!D38+DICIEMBRE!P38</f>
        <v>-49904106</v>
      </c>
      <c r="E38" s="290">
        <f>[1]NOVIEMBRE!E38+DICIEMBRE!Q38</f>
        <v>0</v>
      </c>
      <c r="F38" s="290">
        <f t="shared" ref="F38:F41" si="47">SUM(C38:E38)</f>
        <v>0</v>
      </c>
      <c r="G38" s="290">
        <f>[1]NOVIEMBRE!I38</f>
        <v>0</v>
      </c>
      <c r="H38" s="293">
        <v>0</v>
      </c>
      <c r="I38" s="290">
        <f t="shared" ref="I38:I41" si="48">SUM(G38:H38)</f>
        <v>0</v>
      </c>
      <c r="J38" s="290">
        <f>[1]NOVIEMBRE!L38</f>
        <v>0</v>
      </c>
      <c r="K38" s="293">
        <v>0</v>
      </c>
      <c r="L38" s="290">
        <f t="shared" ref="L38:L41" si="49">SUM(J38:K38)</f>
        <v>0</v>
      </c>
      <c r="M38" s="290">
        <f t="shared" ref="M38:M41" si="50">F38-I38</f>
        <v>0</v>
      </c>
      <c r="N38" s="291">
        <f t="shared" ref="N38:N41" si="51">F38-L38</f>
        <v>0</v>
      </c>
      <c r="O38" s="465"/>
      <c r="P38" s="295">
        <v>0</v>
      </c>
      <c r="Q38" s="296">
        <v>0</v>
      </c>
      <c r="R38" s="179"/>
      <c r="S38" s="349" t="str">
        <f>+IF([1]NOVIEMBRE!S38=0,"",[1]NOVIEMBRE!S38)</f>
        <v>1010200-3</v>
      </c>
      <c r="T38" s="350" t="str">
        <f>+IF([1]NOVIEMBRE!T38=0,"",[1]NOVIEMBRE!T38)</f>
        <v>Honorarios de la Junta Directiva</v>
      </c>
      <c r="U38" s="351">
        <f>+[1]ENERO!U38</f>
        <v>5160000</v>
      </c>
      <c r="V38" s="352">
        <f>[1]NOVIEMBRE!V38+DICIEMBRE!AL38</f>
        <v>0</v>
      </c>
      <c r="W38" s="352">
        <f>[1]NOVIEMBRE!W38+DICIEMBRE!AM38</f>
        <v>0</v>
      </c>
      <c r="X38" s="353">
        <f t="shared" si="40"/>
        <v>5160000</v>
      </c>
      <c r="Y38" s="354">
        <f>[1]NOVIEMBRE!AA38</f>
        <v>0</v>
      </c>
      <c r="Z38" s="293">
        <v>5160000</v>
      </c>
      <c r="AA38" s="353">
        <f t="shared" si="41"/>
        <v>5160000</v>
      </c>
      <c r="AB38" s="354">
        <f>[1]NOVIEMBRE!AD38</f>
        <v>0</v>
      </c>
      <c r="AC38" s="293">
        <v>5160000</v>
      </c>
      <c r="AD38" s="353">
        <f t="shared" si="42"/>
        <v>5160000</v>
      </c>
      <c r="AE38" s="354">
        <f>[1]NOVIEMBRE!AG38</f>
        <v>0</v>
      </c>
      <c r="AF38" s="293">
        <v>0</v>
      </c>
      <c r="AG38" s="353">
        <f t="shared" si="43"/>
        <v>0</v>
      </c>
      <c r="AH38" s="354">
        <f t="shared" si="44"/>
        <v>0</v>
      </c>
      <c r="AI38" s="352">
        <f t="shared" si="45"/>
        <v>0</v>
      </c>
      <c r="AJ38" s="355">
        <f t="shared" si="46"/>
        <v>5160000</v>
      </c>
      <c r="AK38" s="179"/>
      <c r="AL38" s="295">
        <v>0</v>
      </c>
      <c r="AM38" s="296">
        <v>0</v>
      </c>
      <c r="AN38" s="179"/>
      <c r="AO38" s="97"/>
      <c r="AP38" s="97"/>
      <c r="AQ38" s="97"/>
      <c r="AR38" s="97"/>
      <c r="AS38" s="97"/>
      <c r="AT38" s="97"/>
      <c r="AU38" s="97"/>
      <c r="AV38" s="97"/>
      <c r="AW38" s="97"/>
      <c r="AX38" s="97"/>
      <c r="AY38" s="97"/>
      <c r="AZ38" s="97"/>
      <c r="BQ38" s="458"/>
    </row>
    <row r="39" spans="1:249" s="308" customFormat="1" ht="24.95" customHeight="1">
      <c r="A39" s="463" t="str">
        <f>+IF([1]NOVIEMBRE!A39=0,"",[1]NOVIEMBRE!A39)</f>
        <v>1130103-5</v>
      </c>
      <c r="B39" s="464" t="str">
        <f>+IF([1]NOVIEMBRE!B39=0,"",[1]NOVIEMBRE!B39)</f>
        <v xml:space="preserve"> Aportes Patronales  2o. Nivel</v>
      </c>
      <c r="C39" s="289">
        <f>+[1]ENERO!C39</f>
        <v>102913008</v>
      </c>
      <c r="D39" s="290">
        <f>[1]NOVIEMBRE!D39+DICIEMBRE!P39</f>
        <v>-102913008</v>
      </c>
      <c r="E39" s="290">
        <f>[1]NOVIEMBRE!E39+DICIEMBRE!Q39</f>
        <v>0</v>
      </c>
      <c r="F39" s="290">
        <f t="shared" si="47"/>
        <v>0</v>
      </c>
      <c r="G39" s="290">
        <f>[1]NOVIEMBRE!I39</f>
        <v>0</v>
      </c>
      <c r="H39" s="293">
        <v>0</v>
      </c>
      <c r="I39" s="290">
        <f t="shared" si="48"/>
        <v>0</v>
      </c>
      <c r="J39" s="290">
        <f>[1]NOVIEMBRE!L39</f>
        <v>0</v>
      </c>
      <c r="K39" s="293">
        <v>0</v>
      </c>
      <c r="L39" s="290">
        <f t="shared" si="49"/>
        <v>0</v>
      </c>
      <c r="M39" s="290">
        <f t="shared" si="50"/>
        <v>0</v>
      </c>
      <c r="N39" s="291">
        <f t="shared" si="51"/>
        <v>0</v>
      </c>
      <c r="O39" s="465"/>
      <c r="P39" s="295">
        <v>0</v>
      </c>
      <c r="Q39" s="296">
        <v>0</v>
      </c>
      <c r="R39" s="179"/>
      <c r="S39" s="349" t="str">
        <f>+IF([1]NOVIEMBRE!S39=0,"",[1]NOVIEMBRE!S39)</f>
        <v>1010200-4</v>
      </c>
      <c r="T39" s="350" t="str">
        <f>+IF([1]NOVIEMBRE!T39=0,"",[1]NOVIEMBRE!T39)</f>
        <v>Otros Honorarios</v>
      </c>
      <c r="U39" s="351">
        <f>+[1]ENERO!U39</f>
        <v>403261008</v>
      </c>
      <c r="V39" s="352">
        <f>[1]NOVIEMBRE!V39+DICIEMBRE!AL39</f>
        <v>-40000000</v>
      </c>
      <c r="W39" s="352">
        <f>[1]NOVIEMBRE!W39+DICIEMBRE!AM39</f>
        <v>38380342</v>
      </c>
      <c r="X39" s="353">
        <f t="shared" si="40"/>
        <v>401641350</v>
      </c>
      <c r="Y39" s="354">
        <f>[1]NOVIEMBRE!AA39</f>
        <v>398147489</v>
      </c>
      <c r="Z39" s="293">
        <v>-10952364</v>
      </c>
      <c r="AA39" s="353">
        <f t="shared" si="41"/>
        <v>387195125</v>
      </c>
      <c r="AB39" s="354">
        <f>[1]NOVIEMBRE!AD39</f>
        <v>341602344</v>
      </c>
      <c r="AC39" s="293">
        <v>45592781</v>
      </c>
      <c r="AD39" s="353">
        <f t="shared" si="42"/>
        <v>387195125</v>
      </c>
      <c r="AE39" s="354">
        <f>[1]NOVIEMBRE!AG39</f>
        <v>225983557</v>
      </c>
      <c r="AF39" s="293">
        <v>44278787</v>
      </c>
      <c r="AG39" s="353">
        <f t="shared" si="43"/>
        <v>270262344</v>
      </c>
      <c r="AH39" s="354">
        <f t="shared" si="44"/>
        <v>14446225</v>
      </c>
      <c r="AI39" s="352">
        <f t="shared" si="45"/>
        <v>14446225</v>
      </c>
      <c r="AJ39" s="355">
        <f t="shared" si="46"/>
        <v>131379006</v>
      </c>
      <c r="AK39" s="179"/>
      <c r="AL39" s="295">
        <v>-20000000</v>
      </c>
      <c r="AM39" s="296">
        <v>0</v>
      </c>
      <c r="AN39" s="179"/>
      <c r="AO39" s="97"/>
      <c r="AP39" s="97"/>
      <c r="AQ39" s="97"/>
      <c r="AR39" s="97"/>
      <c r="AS39" s="97"/>
      <c r="AT39" s="97"/>
      <c r="AU39" s="97"/>
      <c r="AV39" s="97"/>
      <c r="AW39" s="97"/>
      <c r="AX39" s="97"/>
      <c r="AY39" s="97"/>
      <c r="AZ39" s="97"/>
      <c r="BQ39" s="458"/>
    </row>
    <row r="40" spans="1:249" s="396" customFormat="1" ht="24.95" customHeight="1">
      <c r="A40" s="463" t="str">
        <f>+IF([1]NOVIEMBRE!A40=0,"",[1]NOVIEMBRE!A40)</f>
        <v>1130103-6</v>
      </c>
      <c r="B40" s="464" t="str">
        <f>+IF([1]NOVIEMBRE!B40=0,"",[1]NOVIEMBRE!B40)</f>
        <v xml:space="preserve"> Aportes Patronales  3er. Nivel</v>
      </c>
      <c r="C40" s="289">
        <f>+[1]ENERO!C40</f>
        <v>0</v>
      </c>
      <c r="D40" s="290">
        <f>[1]NOVIEMBRE!D40+DICIEMBRE!P40</f>
        <v>0</v>
      </c>
      <c r="E40" s="290">
        <f>[1]NOVIEMBRE!E40+DICIEMBRE!Q40</f>
        <v>0</v>
      </c>
      <c r="F40" s="290">
        <f t="shared" si="47"/>
        <v>0</v>
      </c>
      <c r="G40" s="290">
        <f>[1]NOVIEMBRE!I40</f>
        <v>0</v>
      </c>
      <c r="H40" s="293">
        <v>0</v>
      </c>
      <c r="I40" s="290">
        <f t="shared" si="48"/>
        <v>0</v>
      </c>
      <c r="J40" s="290">
        <f>[1]NOVIEMBRE!L40</f>
        <v>0</v>
      </c>
      <c r="K40" s="293">
        <v>0</v>
      </c>
      <c r="L40" s="290">
        <f t="shared" si="49"/>
        <v>0</v>
      </c>
      <c r="M40" s="290">
        <f t="shared" si="50"/>
        <v>0</v>
      </c>
      <c r="N40" s="291">
        <f t="shared" si="51"/>
        <v>0</v>
      </c>
      <c r="O40" s="465"/>
      <c r="P40" s="295">
        <v>0</v>
      </c>
      <c r="Q40" s="296">
        <v>0</v>
      </c>
      <c r="R40" s="179"/>
      <c r="S40" s="349" t="str">
        <f>+IF([1]NOVIEMBRE!S40=0,"",[1]NOVIEMBRE!S40)</f>
        <v>1010200-5</v>
      </c>
      <c r="T40" s="350" t="str">
        <f>+IF([1]NOVIEMBRE!T40=0,"",[1]NOVIEMBRE!T40)</f>
        <v>Certificación, Habilitación y Acreditación</v>
      </c>
      <c r="U40" s="351">
        <f>+[1]ENERO!U40</f>
        <v>0</v>
      </c>
      <c r="V40" s="352">
        <f>[1]NOVIEMBRE!V40+DICIEMBRE!AL40</f>
        <v>0</v>
      </c>
      <c r="W40" s="352">
        <f>[1]NOVIEMBRE!W40+DICIEMBRE!AM40</f>
        <v>0</v>
      </c>
      <c r="X40" s="353">
        <f t="shared" si="40"/>
        <v>0</v>
      </c>
      <c r="Y40" s="354">
        <f>[1]NOVIEMBRE!AA40</f>
        <v>0</v>
      </c>
      <c r="Z40" s="293">
        <v>0</v>
      </c>
      <c r="AA40" s="353">
        <f t="shared" si="41"/>
        <v>0</v>
      </c>
      <c r="AB40" s="354">
        <f>[1]NOVIEMBRE!AD40</f>
        <v>0</v>
      </c>
      <c r="AC40" s="293">
        <v>0</v>
      </c>
      <c r="AD40" s="353">
        <f t="shared" si="42"/>
        <v>0</v>
      </c>
      <c r="AE40" s="354">
        <f>[1]NOVIEMBRE!AG40</f>
        <v>0</v>
      </c>
      <c r="AF40" s="293">
        <v>0</v>
      </c>
      <c r="AG40" s="353">
        <f t="shared" si="43"/>
        <v>0</v>
      </c>
      <c r="AH40" s="354">
        <f t="shared" si="44"/>
        <v>0</v>
      </c>
      <c r="AI40" s="352">
        <f t="shared" si="45"/>
        <v>0</v>
      </c>
      <c r="AJ40" s="355">
        <f t="shared" si="46"/>
        <v>0</v>
      </c>
      <c r="AK40" s="179"/>
      <c r="AL40" s="295">
        <v>0</v>
      </c>
      <c r="AM40" s="296">
        <v>0</v>
      </c>
      <c r="AN40" s="179"/>
      <c r="AO40" s="308"/>
      <c r="AP40" s="308"/>
      <c r="AQ40" s="308"/>
      <c r="AR40" s="308"/>
      <c r="AS40" s="308"/>
      <c r="AT40" s="308"/>
      <c r="AU40" s="308"/>
      <c r="AV40" s="308"/>
      <c r="AW40" s="308"/>
      <c r="AX40" s="308"/>
      <c r="AY40" s="308"/>
      <c r="AZ40" s="308"/>
      <c r="BA40" s="308"/>
      <c r="BF40" s="308"/>
      <c r="BG40" s="308"/>
      <c r="BH40" s="308"/>
      <c r="BI40" s="308"/>
      <c r="BJ40" s="308"/>
      <c r="BK40" s="308"/>
      <c r="BL40" s="308"/>
      <c r="BM40" s="308"/>
      <c r="BN40" s="308"/>
      <c r="BO40" s="308"/>
      <c r="BP40" s="308"/>
      <c r="BQ40" s="458"/>
      <c r="BR40" s="308"/>
      <c r="BS40" s="308"/>
      <c r="BT40" s="308"/>
      <c r="BU40" s="308"/>
      <c r="BV40" s="308"/>
      <c r="BW40" s="308"/>
      <c r="BX40" s="308"/>
      <c r="BY40" s="308"/>
      <c r="BZ40" s="308"/>
      <c r="CA40" s="308"/>
      <c r="CB40" s="308"/>
      <c r="CC40" s="308"/>
      <c r="CD40" s="308"/>
      <c r="CE40" s="308"/>
      <c r="CF40" s="308"/>
      <c r="CG40" s="308"/>
      <c r="CH40" s="308"/>
      <c r="CI40" s="308"/>
      <c r="CJ40" s="308"/>
      <c r="CK40" s="308"/>
      <c r="CL40" s="308"/>
      <c r="CM40" s="308"/>
      <c r="CN40" s="308"/>
      <c r="CO40" s="308"/>
      <c r="CP40" s="308"/>
      <c r="CQ40" s="308"/>
      <c r="CR40" s="308"/>
      <c r="CS40" s="308"/>
      <c r="CT40" s="308"/>
      <c r="CU40" s="308"/>
      <c r="CV40" s="308"/>
      <c r="CW40" s="308"/>
      <c r="CX40" s="308"/>
      <c r="CY40" s="308"/>
      <c r="CZ40" s="308"/>
      <c r="DA40" s="308"/>
      <c r="DB40" s="308"/>
      <c r="DC40" s="308"/>
      <c r="DD40" s="308"/>
      <c r="DE40" s="308"/>
      <c r="DF40" s="308"/>
      <c r="DG40" s="308"/>
      <c r="DH40" s="308"/>
      <c r="DI40" s="308"/>
      <c r="DJ40" s="308"/>
      <c r="DK40" s="308"/>
      <c r="DL40" s="308"/>
      <c r="DM40" s="308"/>
      <c r="DN40" s="308"/>
      <c r="DO40" s="308"/>
      <c r="DP40" s="308"/>
      <c r="DQ40" s="308"/>
      <c r="DR40" s="308"/>
      <c r="DS40" s="308"/>
      <c r="DT40" s="308"/>
      <c r="DU40" s="308"/>
      <c r="DV40" s="308"/>
      <c r="DW40" s="308"/>
      <c r="DX40" s="308"/>
      <c r="DY40" s="308"/>
      <c r="DZ40" s="308"/>
      <c r="EA40" s="308"/>
      <c r="EB40" s="308"/>
      <c r="EC40" s="308"/>
      <c r="ED40" s="308"/>
      <c r="EE40" s="308"/>
      <c r="EF40" s="308"/>
      <c r="EG40" s="308"/>
      <c r="EH40" s="308"/>
      <c r="EI40" s="308"/>
      <c r="EJ40" s="308"/>
      <c r="EK40" s="308"/>
      <c r="EL40" s="308"/>
      <c r="EM40" s="308"/>
      <c r="EN40" s="308"/>
      <c r="EO40" s="308"/>
      <c r="EP40" s="308"/>
      <c r="EQ40" s="308"/>
      <c r="ER40" s="308"/>
      <c r="ES40" s="308"/>
      <c r="ET40" s="308"/>
      <c r="EU40" s="308"/>
      <c r="EV40" s="308"/>
      <c r="EW40" s="308"/>
      <c r="EX40" s="308"/>
      <c r="EY40" s="308"/>
      <c r="EZ40" s="308"/>
      <c r="FA40" s="308"/>
      <c r="FB40" s="308"/>
      <c r="FC40" s="308"/>
      <c r="FD40" s="308"/>
      <c r="FE40" s="308"/>
      <c r="FF40" s="308"/>
      <c r="FG40" s="308"/>
      <c r="FH40" s="308"/>
      <c r="FI40" s="308"/>
      <c r="FJ40" s="308"/>
      <c r="FK40" s="308"/>
      <c r="FL40" s="308"/>
      <c r="FM40" s="308"/>
      <c r="FN40" s="308"/>
      <c r="FO40" s="308"/>
      <c r="FP40" s="308"/>
      <c r="FQ40" s="308"/>
      <c r="FR40" s="308"/>
      <c r="FS40" s="308"/>
      <c r="FT40" s="308"/>
      <c r="FU40" s="308"/>
      <c r="FV40" s="308"/>
      <c r="FW40" s="308"/>
      <c r="FX40" s="308"/>
      <c r="FY40" s="308"/>
      <c r="FZ40" s="308"/>
      <c r="GA40" s="308"/>
      <c r="GB40" s="308"/>
      <c r="GC40" s="308"/>
      <c r="GD40" s="308"/>
      <c r="GE40" s="308"/>
      <c r="GF40" s="308"/>
      <c r="GG40" s="308"/>
      <c r="GH40" s="308"/>
      <c r="GI40" s="308"/>
      <c r="GJ40" s="308"/>
      <c r="GK40" s="308"/>
      <c r="GL40" s="308"/>
      <c r="GM40" s="308"/>
      <c r="GN40" s="308"/>
      <c r="GO40" s="308"/>
      <c r="GP40" s="308"/>
      <c r="GQ40" s="308"/>
      <c r="GR40" s="308"/>
      <c r="GS40" s="308"/>
      <c r="GT40" s="308"/>
      <c r="GU40" s="308"/>
      <c r="GV40" s="308"/>
      <c r="GW40" s="308"/>
      <c r="GX40" s="308"/>
      <c r="GY40" s="308"/>
      <c r="GZ40" s="308"/>
      <c r="HA40" s="308"/>
      <c r="HB40" s="308"/>
      <c r="HC40" s="308"/>
      <c r="HD40" s="308"/>
      <c r="HE40" s="308"/>
      <c r="HF40" s="308"/>
      <c r="HG40" s="308"/>
      <c r="HH40" s="308"/>
      <c r="HI40" s="308"/>
      <c r="HJ40" s="308"/>
      <c r="HK40" s="308"/>
      <c r="HL40" s="308"/>
      <c r="HM40" s="308"/>
      <c r="HN40" s="308"/>
      <c r="HO40" s="308"/>
      <c r="HP40" s="308"/>
      <c r="HQ40" s="308"/>
      <c r="HR40" s="308"/>
      <c r="HS40" s="308"/>
      <c r="HT40" s="308"/>
      <c r="HU40" s="308"/>
      <c r="HV40" s="308"/>
      <c r="HW40" s="308"/>
      <c r="HX40" s="308"/>
      <c r="HY40" s="308"/>
      <c r="HZ40" s="308"/>
      <c r="IA40" s="308"/>
      <c r="IB40" s="308"/>
      <c r="IC40" s="308"/>
      <c r="ID40" s="308"/>
      <c r="IE40" s="308"/>
      <c r="IF40" s="308"/>
      <c r="IG40" s="308"/>
      <c r="IH40" s="308"/>
      <c r="II40" s="308"/>
      <c r="IJ40" s="308"/>
      <c r="IK40" s="308"/>
      <c r="IL40" s="308"/>
      <c r="IM40" s="308"/>
      <c r="IN40" s="308"/>
      <c r="IO40" s="308"/>
    </row>
    <row r="41" spans="1:249" s="396" customFormat="1" ht="24.95" customHeight="1">
      <c r="A41" s="369">
        <f>+IF([1]NOVIEMBRE!A41=0,"",[1]NOVIEMBRE!A41)</f>
        <v>1130104</v>
      </c>
      <c r="B41" s="407" t="str">
        <f>+IF([1]NOVIEMBRE!B41=0,"",[1]NOVIEMBRE!B41)</f>
        <v>SUBSIDIO A LA OFERTA- ACTIVIDADES NO POS-S</v>
      </c>
      <c r="C41" s="289">
        <f>+[1]ENERO!C41</f>
        <v>0</v>
      </c>
      <c r="D41" s="315">
        <f>[1]NOVIEMBRE!D41+DICIEMBRE!P41</f>
        <v>0</v>
      </c>
      <c r="E41" s="315">
        <f>[1]NOVIEMBRE!E41+DICIEMBRE!Q41</f>
        <v>0</v>
      </c>
      <c r="F41" s="315">
        <f t="shared" si="47"/>
        <v>0</v>
      </c>
      <c r="G41" s="315">
        <f>[1]NOVIEMBRE!I41</f>
        <v>0</v>
      </c>
      <c r="H41" s="293">
        <v>0</v>
      </c>
      <c r="I41" s="315">
        <f t="shared" si="48"/>
        <v>0</v>
      </c>
      <c r="J41" s="315">
        <f>[1]NOVIEMBRE!L41</f>
        <v>0</v>
      </c>
      <c r="K41" s="293">
        <v>0</v>
      </c>
      <c r="L41" s="315">
        <f t="shared" si="49"/>
        <v>0</v>
      </c>
      <c r="M41" s="315">
        <f t="shared" si="50"/>
        <v>0</v>
      </c>
      <c r="N41" s="318">
        <f t="shared" si="51"/>
        <v>0</v>
      </c>
      <c r="O41" s="308"/>
      <c r="P41" s="293">
        <v>0</v>
      </c>
      <c r="Q41" s="296">
        <v>0</v>
      </c>
      <c r="R41" s="179"/>
      <c r="S41" s="349">
        <f>+IF([1]NOVIEMBRE!S41=0,"",[1]NOVIEMBRE!S41)</f>
        <v>1010299</v>
      </c>
      <c r="T41" s="350" t="str">
        <f>+IF([1]NOVIEMBRE!T41=0,"",[1]NOVIEMBRE!T41)</f>
        <v>Vigencias Anteriores</v>
      </c>
      <c r="U41" s="351">
        <f>+[1]ENERO!U41</f>
        <v>0</v>
      </c>
      <c r="V41" s="352">
        <f>[1]NOVIEMBRE!V41+DICIEMBRE!AL41</f>
        <v>0</v>
      </c>
      <c r="W41" s="352">
        <f>[1]NOVIEMBRE!W41+DICIEMBRE!AM41</f>
        <v>313221913</v>
      </c>
      <c r="X41" s="353">
        <f t="shared" si="40"/>
        <v>313221913</v>
      </c>
      <c r="Y41" s="354">
        <f>[1]NOVIEMBRE!AA41</f>
        <v>313221913</v>
      </c>
      <c r="Z41" s="293">
        <v>0</v>
      </c>
      <c r="AA41" s="353">
        <f t="shared" si="41"/>
        <v>313221913</v>
      </c>
      <c r="AB41" s="354">
        <f>[1]NOVIEMBRE!AD41</f>
        <v>313221913</v>
      </c>
      <c r="AC41" s="293">
        <v>0</v>
      </c>
      <c r="AD41" s="353">
        <f t="shared" si="42"/>
        <v>313221913</v>
      </c>
      <c r="AE41" s="354">
        <f>[1]NOVIEMBRE!AG41</f>
        <v>313221913</v>
      </c>
      <c r="AF41" s="293">
        <v>0</v>
      </c>
      <c r="AG41" s="353">
        <f t="shared" si="43"/>
        <v>313221913</v>
      </c>
      <c r="AH41" s="354">
        <f t="shared" si="44"/>
        <v>0</v>
      </c>
      <c r="AI41" s="352">
        <f t="shared" si="45"/>
        <v>0</v>
      </c>
      <c r="AJ41" s="355">
        <f t="shared" si="46"/>
        <v>0</v>
      </c>
      <c r="AK41" s="179"/>
      <c r="AL41" s="295">
        <v>0</v>
      </c>
      <c r="AM41" s="296">
        <v>0</v>
      </c>
      <c r="AN41" s="179"/>
      <c r="AO41" s="97"/>
      <c r="AP41" s="97"/>
      <c r="AQ41" s="97"/>
      <c r="AR41" s="97"/>
      <c r="AS41" s="97"/>
      <c r="AT41" s="97"/>
      <c r="AU41" s="97"/>
      <c r="AV41" s="97"/>
      <c r="AW41" s="97"/>
      <c r="AX41" s="97"/>
      <c r="AY41" s="97"/>
      <c r="AZ41" s="97"/>
      <c r="BA41" s="308"/>
      <c r="BF41" s="308"/>
      <c r="BG41" s="308"/>
      <c r="BH41" s="308"/>
      <c r="BI41" s="308"/>
      <c r="BJ41" s="308"/>
      <c r="BK41" s="308"/>
      <c r="BL41" s="308"/>
      <c r="BQ41" s="466"/>
      <c r="BS41" s="308"/>
      <c r="BT41" s="308"/>
      <c r="BU41" s="308"/>
      <c r="BV41" s="308"/>
      <c r="BW41" s="308"/>
      <c r="BX41" s="308"/>
      <c r="BY41" s="308"/>
      <c r="BZ41" s="308"/>
      <c r="CA41" s="308"/>
      <c r="CB41" s="308"/>
      <c r="CC41" s="308"/>
      <c r="CD41" s="308"/>
      <c r="CE41" s="308"/>
      <c r="CF41" s="308"/>
      <c r="CG41" s="308"/>
      <c r="CH41" s="308"/>
      <c r="CI41" s="308"/>
      <c r="CJ41" s="308"/>
      <c r="CK41" s="308"/>
      <c r="CL41" s="308"/>
      <c r="CM41" s="308"/>
      <c r="CN41" s="308"/>
      <c r="CO41" s="308"/>
      <c r="CP41" s="308"/>
      <c r="CQ41" s="308"/>
      <c r="CR41" s="308"/>
      <c r="CS41" s="308"/>
      <c r="CT41" s="308"/>
      <c r="CU41" s="308"/>
      <c r="CV41" s="308"/>
      <c r="CW41" s="308"/>
      <c r="CX41" s="308"/>
      <c r="CY41" s="308"/>
      <c r="CZ41" s="308"/>
      <c r="DA41" s="308"/>
      <c r="DB41" s="308"/>
      <c r="DC41" s="308"/>
      <c r="DD41" s="308"/>
      <c r="DE41" s="308"/>
      <c r="DF41" s="308"/>
      <c r="DG41" s="308"/>
      <c r="DH41" s="308"/>
      <c r="DI41" s="308"/>
      <c r="DJ41" s="308"/>
      <c r="DK41" s="308"/>
      <c r="DL41" s="308"/>
      <c r="DM41" s="308"/>
      <c r="DN41" s="308"/>
      <c r="DO41" s="308"/>
      <c r="DP41" s="308"/>
      <c r="DQ41" s="308"/>
      <c r="DR41" s="308"/>
      <c r="DS41" s="308"/>
      <c r="DT41" s="308"/>
      <c r="DU41" s="308"/>
      <c r="DV41" s="308"/>
      <c r="DW41" s="308"/>
      <c r="DX41" s="308"/>
      <c r="DY41" s="308"/>
      <c r="DZ41" s="308"/>
      <c r="EA41" s="308"/>
      <c r="EB41" s="308"/>
      <c r="EC41" s="308"/>
      <c r="ED41" s="308"/>
      <c r="EE41" s="308"/>
      <c r="EF41" s="308"/>
      <c r="EG41" s="308"/>
      <c r="EH41" s="308"/>
      <c r="EI41" s="308"/>
      <c r="EJ41" s="308"/>
      <c r="EK41" s="308"/>
      <c r="EL41" s="308"/>
      <c r="EM41" s="308"/>
      <c r="EN41" s="308"/>
      <c r="EO41" s="308"/>
      <c r="EP41" s="308"/>
      <c r="EQ41" s="308"/>
      <c r="ER41" s="308"/>
      <c r="ES41" s="308"/>
      <c r="ET41" s="308"/>
      <c r="EU41" s="308"/>
      <c r="EV41" s="308"/>
      <c r="EW41" s="308"/>
      <c r="EX41" s="308"/>
      <c r="EY41" s="308"/>
      <c r="EZ41" s="308"/>
      <c r="FA41" s="308"/>
      <c r="FB41" s="308"/>
      <c r="FC41" s="308"/>
      <c r="FD41" s="308"/>
      <c r="FE41" s="308"/>
      <c r="FF41" s="308"/>
      <c r="FG41" s="308"/>
      <c r="FH41" s="308"/>
      <c r="FI41" s="308"/>
      <c r="FJ41" s="308"/>
      <c r="FK41" s="308"/>
      <c r="FL41" s="308"/>
      <c r="FM41" s="308"/>
      <c r="FN41" s="308"/>
      <c r="FO41" s="308"/>
      <c r="FP41" s="308"/>
      <c r="FQ41" s="308"/>
      <c r="FR41" s="308"/>
      <c r="FS41" s="308"/>
      <c r="FT41" s="308"/>
      <c r="FU41" s="308"/>
      <c r="FV41" s="308"/>
      <c r="FW41" s="308"/>
      <c r="FX41" s="308"/>
      <c r="FY41" s="308"/>
      <c r="FZ41" s="308"/>
      <c r="GA41" s="308"/>
      <c r="GB41" s="308"/>
      <c r="GC41" s="308"/>
      <c r="GD41" s="308"/>
      <c r="GE41" s="308"/>
      <c r="GF41" s="308"/>
      <c r="GG41" s="308"/>
      <c r="GH41" s="308"/>
      <c r="GI41" s="308"/>
      <c r="GJ41" s="308"/>
      <c r="GK41" s="308"/>
      <c r="GL41" s="308"/>
      <c r="GM41" s="308"/>
      <c r="GN41" s="308"/>
      <c r="GO41" s="308"/>
      <c r="GP41" s="308"/>
      <c r="GQ41" s="308"/>
      <c r="GR41" s="308"/>
      <c r="GS41" s="308"/>
      <c r="GT41" s="308"/>
      <c r="GU41" s="308"/>
      <c r="GV41" s="308"/>
      <c r="GW41" s="308"/>
      <c r="GX41" s="308"/>
      <c r="GY41" s="308"/>
      <c r="GZ41" s="308"/>
      <c r="HA41" s="308"/>
      <c r="HB41" s="308"/>
      <c r="HC41" s="308"/>
      <c r="HD41" s="308"/>
      <c r="HE41" s="308"/>
      <c r="HF41" s="308"/>
      <c r="HG41" s="308"/>
      <c r="HH41" s="308"/>
      <c r="HI41" s="308"/>
      <c r="HJ41" s="308"/>
      <c r="HK41" s="308"/>
      <c r="HL41" s="308"/>
      <c r="HM41" s="308"/>
      <c r="HN41" s="308"/>
      <c r="HO41" s="308"/>
      <c r="HP41" s="308"/>
      <c r="HQ41" s="308"/>
      <c r="HR41" s="308"/>
      <c r="HS41" s="308"/>
      <c r="HT41" s="308"/>
      <c r="HU41" s="308"/>
      <c r="HV41" s="308"/>
      <c r="HW41" s="308"/>
      <c r="HX41" s="308"/>
      <c r="HY41" s="308"/>
      <c r="HZ41" s="308"/>
      <c r="IA41" s="308"/>
      <c r="IB41" s="308"/>
      <c r="IC41" s="308"/>
      <c r="ID41" s="308"/>
      <c r="IE41" s="308"/>
      <c r="IF41" s="308"/>
      <c r="IG41" s="308"/>
      <c r="IH41" s="308"/>
      <c r="II41" s="308"/>
      <c r="IJ41" s="308"/>
      <c r="IK41" s="308"/>
      <c r="IL41" s="308"/>
      <c r="IM41" s="308"/>
      <c r="IN41" s="308"/>
      <c r="IO41" s="308"/>
    </row>
    <row r="42" spans="1:249" s="308" customFormat="1" ht="24.95" customHeight="1">
      <c r="A42" s="369">
        <f>+IF([1]NOVIEMBRE!A42=0,"",[1]NOVIEMBRE!A42)</f>
        <v>1130106</v>
      </c>
      <c r="B42" s="407" t="str">
        <f>+IF([1]NOVIEMBRE!B42=0,"",[1]NOVIEMBRE!B42)</f>
        <v>SALUD PUBLICA - PLAN DE INTERVENCIONES COLECTIVAS</v>
      </c>
      <c r="C42" s="371">
        <f t="shared" ref="C42:N42" si="52">SUM(C43:C44)</f>
        <v>315136531</v>
      </c>
      <c r="D42" s="408">
        <f t="shared" si="52"/>
        <v>0</v>
      </c>
      <c r="E42" s="408">
        <f t="shared" si="52"/>
        <v>35289000</v>
      </c>
      <c r="F42" s="408">
        <f t="shared" si="52"/>
        <v>350425531</v>
      </c>
      <c r="G42" s="408">
        <f t="shared" si="52"/>
        <v>163174362</v>
      </c>
      <c r="H42" s="408">
        <f t="shared" si="52"/>
        <v>74331270</v>
      </c>
      <c r="I42" s="408">
        <f t="shared" si="52"/>
        <v>237505632</v>
      </c>
      <c r="J42" s="408">
        <f t="shared" si="52"/>
        <v>148377632</v>
      </c>
      <c r="K42" s="408">
        <f t="shared" si="52"/>
        <v>89128000</v>
      </c>
      <c r="L42" s="408">
        <f t="shared" si="52"/>
        <v>237505632</v>
      </c>
      <c r="M42" s="408">
        <f t="shared" si="52"/>
        <v>112919899</v>
      </c>
      <c r="N42" s="372">
        <f t="shared" si="52"/>
        <v>112919899</v>
      </c>
      <c r="P42" s="371">
        <f>SUM(P43:P44)</f>
        <v>0</v>
      </c>
      <c r="Q42" s="372">
        <f>SUM(Q43:Q44)</f>
        <v>0</v>
      </c>
      <c r="R42" s="179"/>
      <c r="S42" s="273" t="str">
        <f>+IF([1]NOVIEMBRE!S42=0,"",[1]NOVIEMBRE!S42)</f>
        <v/>
      </c>
      <c r="T42" s="274" t="str">
        <f>+IF([1]NOVIEMBRE!T42=0,"",[1]NOVIEMBRE!T42)</f>
        <v/>
      </c>
      <c r="U42" s="275"/>
      <c r="V42" s="275"/>
      <c r="W42" s="275"/>
      <c r="X42" s="275"/>
      <c r="Y42" s="275"/>
      <c r="Z42" s="275"/>
      <c r="AA42" s="275"/>
      <c r="AB42" s="275"/>
      <c r="AC42" s="275"/>
      <c r="AD42" s="275"/>
      <c r="AE42" s="275"/>
      <c r="AF42" s="275"/>
      <c r="AG42" s="275"/>
      <c r="AH42" s="275"/>
      <c r="AI42" s="275"/>
      <c r="AJ42" s="276"/>
      <c r="AK42" s="302"/>
      <c r="AL42" s="467"/>
      <c r="AM42" s="468"/>
      <c r="AN42" s="179"/>
      <c r="AO42" s="97"/>
      <c r="AP42" s="97"/>
      <c r="AQ42" s="97"/>
      <c r="AR42" s="97"/>
      <c r="AS42" s="97"/>
      <c r="AT42" s="97"/>
      <c r="AU42" s="97"/>
      <c r="AV42" s="97"/>
      <c r="AW42" s="97"/>
      <c r="AX42" s="97"/>
      <c r="AY42" s="97"/>
      <c r="AZ42" s="97"/>
      <c r="BQ42" s="458"/>
    </row>
    <row r="43" spans="1:249" s="396" customFormat="1" ht="24.95" customHeight="1">
      <c r="A43" s="287" t="str">
        <f>+IF([1]NOVIEMBRE!A43=0,"",[1]NOVIEMBRE!A43)</f>
        <v>1130106-1</v>
      </c>
      <c r="B43" s="419" t="str">
        <f>+CONCATENATE("Vigencia ",[1]INSTRUCCIONES!$F$3)</f>
        <v>Vigencia 2020</v>
      </c>
      <c r="C43" s="289">
        <f>+[1]ENERO!C43</f>
        <v>315136531</v>
      </c>
      <c r="D43" s="290">
        <f>[1]NOVIEMBRE!D43+DICIEMBRE!P43</f>
        <v>0</v>
      </c>
      <c r="E43" s="290">
        <f>[1]NOVIEMBRE!E43+DICIEMBRE!Q43</f>
        <v>0</v>
      </c>
      <c r="F43" s="290">
        <f>SUM(C43:E43)</f>
        <v>315136531</v>
      </c>
      <c r="G43" s="290">
        <f>[1]NOVIEMBRE!I43</f>
        <v>127885362</v>
      </c>
      <c r="H43" s="293">
        <f>89128000-14797000+270</f>
        <v>74331270</v>
      </c>
      <c r="I43" s="290">
        <f>SUM(G43:H43)</f>
        <v>202216632</v>
      </c>
      <c r="J43" s="290">
        <f>[1]NOVIEMBRE!L43</f>
        <v>113088632</v>
      </c>
      <c r="K43" s="293">
        <v>89128000</v>
      </c>
      <c r="L43" s="290">
        <f>SUM(J43:K43)</f>
        <v>202216632</v>
      </c>
      <c r="M43" s="290">
        <f>F43-I43</f>
        <v>112919899</v>
      </c>
      <c r="N43" s="291">
        <f>F43-L43</f>
        <v>112919899</v>
      </c>
      <c r="O43" s="308"/>
      <c r="P43" s="295">
        <v>0</v>
      </c>
      <c r="Q43" s="296">
        <v>0</v>
      </c>
      <c r="R43" s="179"/>
      <c r="S43" s="340">
        <f>+IF([1]NOVIEMBRE!S43=0,"",[1]NOVIEMBRE!S43)</f>
        <v>1010300</v>
      </c>
      <c r="T43" s="341" t="str">
        <f>+IF([1]NOVIEMBRE!T43=0,"",[1]NOVIEMBRE!T43)</f>
        <v>Contribuciones Inherentes nómina al Sector Privado</v>
      </c>
      <c r="U43" s="314">
        <f t="shared" ref="U43:AJ43" si="53">U44+U49+U55</f>
        <v>217126593</v>
      </c>
      <c r="V43" s="315">
        <f t="shared" si="53"/>
        <v>0</v>
      </c>
      <c r="W43" s="315">
        <f t="shared" si="53"/>
        <v>54915441</v>
      </c>
      <c r="X43" s="316">
        <f t="shared" si="53"/>
        <v>272042034</v>
      </c>
      <c r="Y43" s="317">
        <f t="shared" si="53"/>
        <v>190828893</v>
      </c>
      <c r="Z43" s="315">
        <f t="shared" si="53"/>
        <v>59094314</v>
      </c>
      <c r="AA43" s="316">
        <f t="shared" si="53"/>
        <v>249923207</v>
      </c>
      <c r="AB43" s="317">
        <f t="shared" si="53"/>
        <v>190828893</v>
      </c>
      <c r="AC43" s="315">
        <f t="shared" si="53"/>
        <v>59094314</v>
      </c>
      <c r="AD43" s="316">
        <f t="shared" si="53"/>
        <v>249923207</v>
      </c>
      <c r="AE43" s="317">
        <f t="shared" si="53"/>
        <v>178403479</v>
      </c>
      <c r="AF43" s="315">
        <f t="shared" si="53"/>
        <v>12425414</v>
      </c>
      <c r="AG43" s="316">
        <f t="shared" si="53"/>
        <v>190828893</v>
      </c>
      <c r="AH43" s="317">
        <f t="shared" si="53"/>
        <v>22118827</v>
      </c>
      <c r="AI43" s="315">
        <f t="shared" si="53"/>
        <v>22118827</v>
      </c>
      <c r="AJ43" s="318">
        <f t="shared" si="53"/>
        <v>81213141</v>
      </c>
      <c r="AK43" s="179"/>
      <c r="AL43" s="317">
        <f>AL44+AL49+AL55</f>
        <v>0</v>
      </c>
      <c r="AM43" s="318">
        <f>AM44+AM49+AM55</f>
        <v>0</v>
      </c>
      <c r="AN43" s="179"/>
      <c r="AO43" s="308"/>
      <c r="AP43" s="469"/>
      <c r="AQ43" s="97"/>
      <c r="AR43" s="97"/>
      <c r="AS43" s="97"/>
      <c r="AT43" s="97"/>
      <c r="AU43" s="97"/>
      <c r="AV43" s="97"/>
      <c r="AW43" s="97"/>
      <c r="AX43" s="97"/>
      <c r="AY43" s="97"/>
      <c r="AZ43" s="97"/>
      <c r="BA43" s="308"/>
      <c r="BF43" s="308"/>
      <c r="BG43" s="308"/>
      <c r="BH43" s="308"/>
      <c r="BI43" s="308"/>
      <c r="BJ43" s="308"/>
      <c r="BK43" s="308"/>
      <c r="BL43" s="308"/>
      <c r="BM43" s="308"/>
      <c r="BN43" s="308"/>
      <c r="BO43" s="308"/>
      <c r="BP43" s="308"/>
      <c r="BQ43" s="458"/>
      <c r="BR43" s="308"/>
      <c r="BS43" s="308"/>
      <c r="BT43" s="308"/>
      <c r="BU43" s="308"/>
      <c r="BV43" s="308"/>
      <c r="BW43" s="308"/>
      <c r="BX43" s="308"/>
      <c r="BY43" s="308"/>
      <c r="BZ43" s="308"/>
      <c r="CA43" s="308"/>
      <c r="CB43" s="308"/>
      <c r="CC43" s="308"/>
      <c r="CD43" s="308"/>
      <c r="CE43" s="308"/>
      <c r="CF43" s="308"/>
      <c r="CG43" s="308"/>
      <c r="CH43" s="308"/>
      <c r="CI43" s="308"/>
      <c r="CJ43" s="308"/>
      <c r="CK43" s="308"/>
      <c r="CL43" s="308"/>
      <c r="CM43" s="308"/>
      <c r="CN43" s="308"/>
      <c r="CO43" s="308"/>
      <c r="CP43" s="308"/>
      <c r="CQ43" s="308"/>
      <c r="CR43" s="308"/>
      <c r="CS43" s="308"/>
      <c r="CT43" s="308"/>
      <c r="CU43" s="308"/>
      <c r="CV43" s="308"/>
      <c r="CW43" s="308"/>
      <c r="CX43" s="308"/>
      <c r="CY43" s="308"/>
      <c r="CZ43" s="308"/>
      <c r="DA43" s="308"/>
      <c r="DB43" s="308"/>
      <c r="DC43" s="308"/>
      <c r="DD43" s="308"/>
      <c r="DE43" s="308"/>
      <c r="DF43" s="308"/>
      <c r="DG43" s="308"/>
      <c r="DH43" s="308"/>
      <c r="DI43" s="308"/>
      <c r="DJ43" s="308"/>
      <c r="DK43" s="308"/>
      <c r="DL43" s="308"/>
      <c r="DM43" s="308"/>
      <c r="DN43" s="308"/>
      <c r="DO43" s="308"/>
      <c r="DP43" s="308"/>
      <c r="DQ43" s="308"/>
      <c r="DR43" s="308"/>
      <c r="DS43" s="308"/>
      <c r="DT43" s="308"/>
      <c r="DU43" s="308"/>
      <c r="DV43" s="308"/>
      <c r="DW43" s="308"/>
      <c r="DX43" s="308"/>
      <c r="DY43" s="308"/>
      <c r="DZ43" s="308"/>
      <c r="EA43" s="308"/>
      <c r="EB43" s="308"/>
      <c r="EC43" s="308"/>
      <c r="ED43" s="308"/>
      <c r="EE43" s="308"/>
      <c r="EF43" s="308"/>
      <c r="EG43" s="308"/>
      <c r="EH43" s="308"/>
      <c r="EI43" s="308"/>
      <c r="EJ43" s="308"/>
      <c r="EK43" s="308"/>
      <c r="EL43" s="308"/>
      <c r="EM43" s="308"/>
      <c r="EN43" s="308"/>
      <c r="EO43" s="308"/>
      <c r="EP43" s="308"/>
      <c r="EQ43" s="308"/>
      <c r="ER43" s="308"/>
      <c r="ES43" s="308"/>
      <c r="ET43" s="308"/>
      <c r="EU43" s="308"/>
      <c r="EV43" s="308"/>
      <c r="EW43" s="308"/>
      <c r="EX43" s="308"/>
      <c r="EY43" s="308"/>
      <c r="EZ43" s="308"/>
      <c r="FA43" s="308"/>
      <c r="FB43" s="308"/>
      <c r="FC43" s="308"/>
      <c r="FD43" s="308"/>
      <c r="FE43" s="308"/>
      <c r="FF43" s="308"/>
      <c r="FG43" s="308"/>
      <c r="FH43" s="308"/>
      <c r="FI43" s="308"/>
      <c r="FJ43" s="308"/>
      <c r="FK43" s="308"/>
      <c r="FL43" s="308"/>
      <c r="FM43" s="308"/>
      <c r="FN43" s="308"/>
      <c r="FO43" s="308"/>
      <c r="FP43" s="308"/>
      <c r="FQ43" s="308"/>
      <c r="FR43" s="308"/>
      <c r="FS43" s="308"/>
      <c r="FT43" s="308"/>
      <c r="FU43" s="308"/>
      <c r="FV43" s="308"/>
      <c r="FW43" s="308"/>
      <c r="FX43" s="308"/>
      <c r="FY43" s="308"/>
      <c r="FZ43" s="308"/>
      <c r="GA43" s="308"/>
      <c r="GB43" s="308"/>
      <c r="GC43" s="308"/>
      <c r="GD43" s="308"/>
      <c r="GE43" s="308"/>
      <c r="GF43" s="308"/>
      <c r="GG43" s="308"/>
      <c r="GH43" s="308"/>
      <c r="GI43" s="308"/>
      <c r="GJ43" s="308"/>
      <c r="GK43" s="308"/>
      <c r="GL43" s="308"/>
      <c r="GM43" s="308"/>
      <c r="GN43" s="308"/>
      <c r="GO43" s="308"/>
      <c r="GP43" s="308"/>
      <c r="GQ43" s="308"/>
      <c r="GR43" s="308"/>
      <c r="GS43" s="308"/>
      <c r="GT43" s="308"/>
      <c r="GU43" s="308"/>
      <c r="GV43" s="308"/>
      <c r="GW43" s="308"/>
      <c r="GX43" s="308"/>
      <c r="GY43" s="308"/>
      <c r="GZ43" s="308"/>
      <c r="HA43" s="308"/>
      <c r="HB43" s="308"/>
      <c r="HC43" s="308"/>
      <c r="HD43" s="308"/>
      <c r="HE43" s="308"/>
      <c r="HF43" s="308"/>
      <c r="HG43" s="308"/>
      <c r="HH43" s="308"/>
      <c r="HI43" s="308"/>
      <c r="HJ43" s="308"/>
      <c r="HK43" s="308"/>
      <c r="HL43" s="308"/>
      <c r="HM43" s="308"/>
      <c r="HN43" s="308"/>
      <c r="HO43" s="308"/>
      <c r="HP43" s="308"/>
      <c r="HQ43" s="308"/>
      <c r="HR43" s="308"/>
      <c r="HS43" s="308"/>
      <c r="HT43" s="308"/>
      <c r="HU43" s="308"/>
      <c r="HV43" s="308"/>
      <c r="HW43" s="308"/>
      <c r="HX43" s="308"/>
      <c r="HY43" s="308"/>
      <c r="HZ43" s="308"/>
      <c r="IA43" s="308"/>
      <c r="IB43" s="308"/>
      <c r="IC43" s="308"/>
      <c r="ID43" s="308"/>
      <c r="IE43" s="308"/>
      <c r="IF43" s="308"/>
      <c r="IG43" s="308"/>
      <c r="IH43" s="308"/>
      <c r="II43" s="308"/>
      <c r="IJ43" s="308"/>
      <c r="IK43" s="308"/>
      <c r="IL43" s="308"/>
      <c r="IM43" s="308"/>
      <c r="IN43" s="308"/>
      <c r="IO43" s="308"/>
    </row>
    <row r="44" spans="1:249" s="396" customFormat="1" ht="24.95" customHeight="1">
      <c r="A44" s="287" t="str">
        <f>+IF([1]NOVIEMBRE!A44=0,"",[1]NOVIEMBRE!A44)</f>
        <v>1130106-2</v>
      </c>
      <c r="B44" s="419" t="str">
        <f>+IF([1]NOVIEMBRE!B44=0,"",[1]NOVIEMBRE!B44)</f>
        <v>Vigencia Anterior</v>
      </c>
      <c r="C44" s="289">
        <f>+[1]ENERO!C44</f>
        <v>0</v>
      </c>
      <c r="D44" s="290">
        <f>[1]NOVIEMBRE!D44+DICIEMBRE!P44</f>
        <v>0</v>
      </c>
      <c r="E44" s="290">
        <f>[1]NOVIEMBRE!E44+DICIEMBRE!Q44</f>
        <v>35289000</v>
      </c>
      <c r="F44" s="290">
        <f>SUM(C44:E44)</f>
        <v>35289000</v>
      </c>
      <c r="G44" s="290">
        <f>[1]NOVIEMBRE!I44</f>
        <v>35289000</v>
      </c>
      <c r="H44" s="293"/>
      <c r="I44" s="290">
        <f>SUM(G44:H44)</f>
        <v>35289000</v>
      </c>
      <c r="J44" s="290">
        <f>[1]NOVIEMBRE!L44</f>
        <v>35289000</v>
      </c>
      <c r="K44" s="293"/>
      <c r="L44" s="290">
        <f>SUM(J44:K44)</f>
        <v>35289000</v>
      </c>
      <c r="M44" s="290">
        <f>F44-I44</f>
        <v>0</v>
      </c>
      <c r="N44" s="291">
        <f>F44-L44</f>
        <v>0</v>
      </c>
      <c r="O44" s="308"/>
      <c r="P44" s="295">
        <v>0</v>
      </c>
      <c r="Q44" s="296">
        <v>0</v>
      </c>
      <c r="R44" s="179"/>
      <c r="S44" s="349">
        <f>+IF([1]NOVIEMBRE!S44=0,"",[1]NOVIEMBRE!S44)</f>
        <v>1010301</v>
      </c>
      <c r="T44" s="350" t="str">
        <f>+IF([1]NOVIEMBRE!T44=0,"",[1]NOVIEMBRE!T44)</f>
        <v>Contribuciones - SGP - Aportes Patronales - Cuenta Maestra</v>
      </c>
      <c r="U44" s="351">
        <f t="shared" ref="U44:AJ44" si="54">SUM(U45:U48)</f>
        <v>51937556</v>
      </c>
      <c r="V44" s="352">
        <f t="shared" si="54"/>
        <v>0</v>
      </c>
      <c r="W44" s="352">
        <f t="shared" si="54"/>
        <v>0</v>
      </c>
      <c r="X44" s="353">
        <f t="shared" si="54"/>
        <v>51937556</v>
      </c>
      <c r="Y44" s="354">
        <f t="shared" si="54"/>
        <v>50055926</v>
      </c>
      <c r="Z44" s="385">
        <f t="shared" si="54"/>
        <v>0</v>
      </c>
      <c r="AA44" s="353">
        <f t="shared" si="54"/>
        <v>50055926</v>
      </c>
      <c r="AB44" s="354">
        <f t="shared" si="54"/>
        <v>50055926</v>
      </c>
      <c r="AC44" s="385">
        <f t="shared" si="54"/>
        <v>0</v>
      </c>
      <c r="AD44" s="353">
        <f t="shared" si="54"/>
        <v>50055926</v>
      </c>
      <c r="AE44" s="354">
        <f t="shared" si="54"/>
        <v>46494484</v>
      </c>
      <c r="AF44" s="385">
        <f t="shared" si="54"/>
        <v>3561442</v>
      </c>
      <c r="AG44" s="353">
        <f t="shared" si="54"/>
        <v>50055926</v>
      </c>
      <c r="AH44" s="354">
        <f t="shared" si="54"/>
        <v>1881630</v>
      </c>
      <c r="AI44" s="352">
        <f t="shared" si="54"/>
        <v>1881630</v>
      </c>
      <c r="AJ44" s="355">
        <f t="shared" si="54"/>
        <v>1881630</v>
      </c>
      <c r="AK44" s="179"/>
      <c r="AL44" s="386">
        <f>SUM(AL45:AL48)</f>
        <v>0</v>
      </c>
      <c r="AM44" s="387">
        <f>SUM(AM45:AM48)</f>
        <v>0</v>
      </c>
      <c r="AN44" s="179"/>
      <c r="AO44" s="97"/>
      <c r="AP44" s="97"/>
      <c r="AQ44" s="97"/>
      <c r="AR44" s="97"/>
      <c r="AS44" s="97"/>
      <c r="AT44" s="97"/>
      <c r="AU44" s="97"/>
      <c r="AV44" s="97"/>
      <c r="AW44" s="97"/>
      <c r="AX44" s="97"/>
      <c r="AY44" s="97"/>
      <c r="AZ44" s="97"/>
      <c r="BA44" s="308"/>
      <c r="BF44" s="308"/>
      <c r="BG44" s="308"/>
      <c r="BH44" s="308"/>
      <c r="BI44" s="308"/>
      <c r="BJ44" s="308"/>
      <c r="BK44" s="308"/>
      <c r="BL44" s="308"/>
      <c r="BM44" s="308"/>
      <c r="BN44" s="308"/>
      <c r="BO44" s="308"/>
      <c r="BP44" s="308"/>
      <c r="BQ44" s="458"/>
      <c r="BR44" s="308"/>
      <c r="BS44" s="308"/>
      <c r="BT44" s="308"/>
      <c r="BU44" s="308"/>
      <c r="BV44" s="308"/>
      <c r="BW44" s="308"/>
      <c r="BX44" s="308"/>
      <c r="BY44" s="308"/>
      <c r="BZ44" s="308"/>
      <c r="CA44" s="308"/>
      <c r="CB44" s="308"/>
      <c r="CC44" s="308"/>
      <c r="CD44" s="308"/>
      <c r="CE44" s="308"/>
      <c r="CF44" s="308"/>
      <c r="CG44" s="308"/>
      <c r="CH44" s="308"/>
      <c r="CI44" s="308"/>
      <c r="CJ44" s="308"/>
      <c r="CK44" s="308"/>
      <c r="CL44" s="308"/>
      <c r="CM44" s="308"/>
      <c r="CN44" s="308"/>
      <c r="CO44" s="308"/>
      <c r="CP44" s="308"/>
      <c r="CQ44" s="308"/>
      <c r="CR44" s="308"/>
      <c r="CS44" s="308"/>
      <c r="CT44" s="308"/>
      <c r="CU44" s="308"/>
      <c r="CV44" s="308"/>
      <c r="CW44" s="308"/>
      <c r="CX44" s="308"/>
      <c r="CY44" s="308"/>
      <c r="CZ44" s="308"/>
      <c r="DA44" s="308"/>
      <c r="DB44" s="308"/>
      <c r="DC44" s="308"/>
      <c r="DD44" s="308"/>
      <c r="DE44" s="308"/>
      <c r="DF44" s="308"/>
      <c r="DG44" s="308"/>
      <c r="DH44" s="308"/>
      <c r="DI44" s="308"/>
      <c r="DJ44" s="308"/>
      <c r="DK44" s="308"/>
      <c r="DL44" s="308"/>
      <c r="DM44" s="308"/>
      <c r="DN44" s="308"/>
      <c r="DO44" s="308"/>
      <c r="DP44" s="308"/>
      <c r="DQ44" s="308"/>
      <c r="DR44" s="308"/>
      <c r="DS44" s="308"/>
      <c r="DT44" s="308"/>
      <c r="DU44" s="308"/>
      <c r="DV44" s="308"/>
      <c r="DW44" s="308"/>
      <c r="DX44" s="308"/>
      <c r="DY44" s="308"/>
      <c r="DZ44" s="308"/>
      <c r="EA44" s="308"/>
      <c r="EB44" s="308"/>
      <c r="EC44" s="308"/>
      <c r="ED44" s="308"/>
      <c r="EE44" s="308"/>
      <c r="EF44" s="308"/>
      <c r="EG44" s="308"/>
      <c r="EH44" s="308"/>
      <c r="EI44" s="308"/>
      <c r="EJ44" s="308"/>
      <c r="EK44" s="308"/>
      <c r="EL44" s="308"/>
      <c r="EM44" s="308"/>
      <c r="EN44" s="308"/>
      <c r="EO44" s="308"/>
      <c r="EP44" s="308"/>
      <c r="EQ44" s="308"/>
      <c r="ER44" s="308"/>
      <c r="ES44" s="308"/>
      <c r="ET44" s="308"/>
      <c r="EU44" s="308"/>
      <c r="EV44" s="308"/>
      <c r="EW44" s="308"/>
      <c r="EX44" s="308"/>
      <c r="EY44" s="308"/>
      <c r="EZ44" s="308"/>
      <c r="FA44" s="308"/>
      <c r="FB44" s="308"/>
      <c r="FC44" s="308"/>
      <c r="FD44" s="308"/>
      <c r="FE44" s="308"/>
      <c r="FF44" s="308"/>
      <c r="FG44" s="308"/>
      <c r="FH44" s="308"/>
      <c r="FI44" s="308"/>
      <c r="FJ44" s="308"/>
      <c r="FK44" s="308"/>
      <c r="FL44" s="308"/>
      <c r="FM44" s="308"/>
      <c r="FN44" s="308"/>
      <c r="FO44" s="308"/>
      <c r="FP44" s="308"/>
      <c r="FQ44" s="308"/>
      <c r="FR44" s="308"/>
      <c r="FS44" s="308"/>
      <c r="FT44" s="308"/>
      <c r="FU44" s="308"/>
      <c r="FV44" s="308"/>
      <c r="FW44" s="308"/>
      <c r="FX44" s="308"/>
      <c r="FY44" s="308"/>
      <c r="FZ44" s="308"/>
      <c r="GA44" s="308"/>
      <c r="GB44" s="308"/>
      <c r="GC44" s="308"/>
      <c r="GD44" s="308"/>
      <c r="GE44" s="308"/>
      <c r="GF44" s="308"/>
      <c r="GG44" s="308"/>
      <c r="GH44" s="308"/>
      <c r="GI44" s="308"/>
      <c r="GJ44" s="308"/>
      <c r="GK44" s="308"/>
      <c r="GL44" s="308"/>
      <c r="GM44" s="308"/>
      <c r="GN44" s="308"/>
      <c r="GO44" s="308"/>
      <c r="GP44" s="308"/>
      <c r="GQ44" s="308"/>
      <c r="GR44" s="308"/>
      <c r="GS44" s="308"/>
      <c r="GT44" s="308"/>
      <c r="GU44" s="308"/>
      <c r="GV44" s="308"/>
      <c r="GW44" s="308"/>
      <c r="GX44" s="308"/>
      <c r="GY44" s="308"/>
      <c r="GZ44" s="308"/>
      <c r="HA44" s="308"/>
      <c r="HB44" s="308"/>
      <c r="HC44" s="308"/>
      <c r="HD44" s="308"/>
      <c r="HE44" s="308"/>
      <c r="HF44" s="308"/>
      <c r="HG44" s="308"/>
      <c r="HH44" s="308"/>
      <c r="HI44" s="308"/>
      <c r="HJ44" s="308"/>
      <c r="HK44" s="308"/>
      <c r="HL44" s="308"/>
      <c r="HM44" s="308"/>
      <c r="HN44" s="308"/>
      <c r="HO44" s="308"/>
      <c r="HP44" s="308"/>
      <c r="HQ44" s="308"/>
      <c r="HR44" s="308"/>
      <c r="HS44" s="308"/>
      <c r="HT44" s="308"/>
      <c r="HU44" s="308"/>
      <c r="HV44" s="308"/>
      <c r="HW44" s="308"/>
      <c r="HX44" s="308"/>
      <c r="HY44" s="308"/>
      <c r="HZ44" s="308"/>
      <c r="IA44" s="308"/>
      <c r="IB44" s="308"/>
      <c r="IC44" s="308"/>
      <c r="ID44" s="308"/>
      <c r="IE44" s="308"/>
      <c r="IF44" s="308"/>
      <c r="IG44" s="308"/>
      <c r="IH44" s="308"/>
      <c r="II44" s="308"/>
      <c r="IJ44" s="308"/>
      <c r="IK44" s="308"/>
      <c r="IL44" s="308"/>
      <c r="IM44" s="308"/>
      <c r="IN44" s="308"/>
      <c r="IO44" s="308"/>
    </row>
    <row r="45" spans="1:249" s="308" customFormat="1" ht="24.95" customHeight="1">
      <c r="A45" s="369">
        <f>+IF([1]NOVIEMBRE!A45=0,"",[1]NOVIEMBRE!A45)</f>
        <v>1130107</v>
      </c>
      <c r="B45" s="407" t="str">
        <f>+IF([1]NOVIEMBRE!B45=0,"",[1]NOVIEMBRE!B45)</f>
        <v>MINSALUD-FOSYGA-RECLAMACIONES ECAT</v>
      </c>
      <c r="C45" s="371">
        <f t="shared" ref="C45:N45" si="55">SUM(C46:C47)</f>
        <v>0</v>
      </c>
      <c r="D45" s="408">
        <f t="shared" si="55"/>
        <v>0</v>
      </c>
      <c r="E45" s="408">
        <f t="shared" si="55"/>
        <v>0</v>
      </c>
      <c r="F45" s="408">
        <f t="shared" si="55"/>
        <v>0</v>
      </c>
      <c r="G45" s="408">
        <f t="shared" si="55"/>
        <v>0</v>
      </c>
      <c r="H45" s="408">
        <f t="shared" si="55"/>
        <v>0</v>
      </c>
      <c r="I45" s="408">
        <f t="shared" si="55"/>
        <v>0</v>
      </c>
      <c r="J45" s="408">
        <f t="shared" si="55"/>
        <v>0</v>
      </c>
      <c r="K45" s="408">
        <f t="shared" si="55"/>
        <v>0</v>
      </c>
      <c r="L45" s="408">
        <f t="shared" si="55"/>
        <v>0</v>
      </c>
      <c r="M45" s="408">
        <f t="shared" si="55"/>
        <v>0</v>
      </c>
      <c r="N45" s="372">
        <f t="shared" si="55"/>
        <v>0</v>
      </c>
      <c r="P45" s="371">
        <f>SUM(P46:P47)</f>
        <v>0</v>
      </c>
      <c r="Q45" s="372">
        <f>SUM(Q46:Q47)</f>
        <v>0</v>
      </c>
      <c r="R45" s="179"/>
      <c r="S45" s="399" t="str">
        <f>+IF([1]NOVIEMBRE!S45=0,"",[1]NOVIEMBRE!S45)</f>
        <v>1010301-1</v>
      </c>
      <c r="T45" s="400" t="str">
        <f>+IF([1]NOVIEMBRE!T45=0,"",[1]NOVIEMBRE!T45)</f>
        <v>E.P.S. - Aportes cuenta maestra</v>
      </c>
      <c r="U45" s="351">
        <f>+[1]ENERO!U45</f>
        <v>47097017</v>
      </c>
      <c r="V45" s="352">
        <f>[1]NOVIEMBRE!V45+DICIEMBRE!AL45</f>
        <v>0</v>
      </c>
      <c r="W45" s="352">
        <f>[1]NOVIEMBRE!W45+DICIEMBRE!AM45</f>
        <v>0</v>
      </c>
      <c r="X45" s="353">
        <f>SUM(U45:W45)</f>
        <v>47097017</v>
      </c>
      <c r="Y45" s="354">
        <f>[1]NOVIEMBRE!AA45</f>
        <v>47097007</v>
      </c>
      <c r="Z45" s="293">
        <v>0</v>
      </c>
      <c r="AA45" s="353">
        <f>SUM(Y45:Z45)</f>
        <v>47097007</v>
      </c>
      <c r="AB45" s="354">
        <f>[1]NOVIEMBRE!AD45</f>
        <v>47097007</v>
      </c>
      <c r="AC45" s="293">
        <v>0</v>
      </c>
      <c r="AD45" s="353">
        <f>SUM(AB45:AC45)</f>
        <v>47097007</v>
      </c>
      <c r="AE45" s="354">
        <f>[1]NOVIEMBRE!AG45</f>
        <v>43771997</v>
      </c>
      <c r="AF45" s="293">
        <v>3325010</v>
      </c>
      <c r="AG45" s="353">
        <f>SUM(AE45:AF45)</f>
        <v>47097007</v>
      </c>
      <c r="AH45" s="354">
        <f>X45-AA45</f>
        <v>10</v>
      </c>
      <c r="AI45" s="352">
        <f>X45-AD45</f>
        <v>10</v>
      </c>
      <c r="AJ45" s="355">
        <f>X45-AG45</f>
        <v>10</v>
      </c>
      <c r="AK45" s="179"/>
      <c r="AL45" s="295">
        <v>0</v>
      </c>
      <c r="AM45" s="296">
        <v>0</v>
      </c>
      <c r="AN45" s="179"/>
      <c r="AO45" s="97"/>
      <c r="AP45" s="97"/>
      <c r="AQ45" s="97"/>
      <c r="AR45" s="97"/>
      <c r="AS45" s="97"/>
      <c r="AT45" s="97"/>
      <c r="AU45" s="97"/>
      <c r="AV45" s="97"/>
      <c r="AW45" s="97"/>
      <c r="AX45" s="97"/>
      <c r="AY45" s="97"/>
      <c r="AZ45" s="97"/>
      <c r="BQ45" s="458"/>
    </row>
    <row r="46" spans="1:249" s="396" customFormat="1" ht="24.95" customHeight="1">
      <c r="A46" s="287" t="str">
        <f>+IF([1]NOVIEMBRE!A46=0,"",[1]NOVIEMBRE!A46)</f>
        <v>1130107-1</v>
      </c>
      <c r="B46" s="419" t="str">
        <f>+CONCATENATE("Vigencia ",[1]INSTRUCCIONES!$F$3)</f>
        <v>Vigencia 2020</v>
      </c>
      <c r="C46" s="289">
        <f>+[1]ENERO!C46</f>
        <v>0</v>
      </c>
      <c r="D46" s="290">
        <f>[1]NOVIEMBRE!D46+DICIEMBRE!P46</f>
        <v>0</v>
      </c>
      <c r="E46" s="290">
        <f>[1]NOVIEMBRE!E46+DICIEMBRE!Q46</f>
        <v>0</v>
      </c>
      <c r="F46" s="290">
        <f>SUM(C46:E46)</f>
        <v>0</v>
      </c>
      <c r="G46" s="290">
        <f>[1]NOVIEMBRE!I46</f>
        <v>0</v>
      </c>
      <c r="H46" s="293">
        <v>0</v>
      </c>
      <c r="I46" s="290">
        <f>SUM(G46:H46)</f>
        <v>0</v>
      </c>
      <c r="J46" s="290">
        <f>[1]NOVIEMBRE!L46</f>
        <v>0</v>
      </c>
      <c r="K46" s="293">
        <v>0</v>
      </c>
      <c r="L46" s="290">
        <f>SUM(J46:K46)</f>
        <v>0</v>
      </c>
      <c r="M46" s="290">
        <f>F46-I46</f>
        <v>0</v>
      </c>
      <c r="N46" s="291">
        <f>F46-L46</f>
        <v>0</v>
      </c>
      <c r="O46" s="308"/>
      <c r="P46" s="295">
        <v>0</v>
      </c>
      <c r="Q46" s="296">
        <v>0</v>
      </c>
      <c r="R46" s="179"/>
      <c r="S46" s="399" t="str">
        <f>+IF([1]NOVIEMBRE!S46=0,"",[1]NOVIEMBRE!S46)</f>
        <v>1010301-2</v>
      </c>
      <c r="T46" s="400" t="str">
        <f>+IF([1]NOVIEMBRE!T46=0,"",[1]NOVIEMBRE!T46)</f>
        <v>Fondos pensionales - Aportes cuenta maestra</v>
      </c>
      <c r="U46" s="351">
        <f>+[1]ENERO!U46</f>
        <v>1881620</v>
      </c>
      <c r="V46" s="352">
        <f>[1]NOVIEMBRE!V46+DICIEMBRE!AL46</f>
        <v>0</v>
      </c>
      <c r="W46" s="352">
        <f>[1]NOVIEMBRE!W46+DICIEMBRE!AM46</f>
        <v>0</v>
      </c>
      <c r="X46" s="353">
        <f>SUM(U46:W46)</f>
        <v>1881620</v>
      </c>
      <c r="Y46" s="354">
        <f>[1]NOVIEMBRE!AA46</f>
        <v>0</v>
      </c>
      <c r="Z46" s="293">
        <v>0</v>
      </c>
      <c r="AA46" s="353">
        <f>SUM(Y46:Z46)</f>
        <v>0</v>
      </c>
      <c r="AB46" s="354">
        <f>[1]NOVIEMBRE!AD46</f>
        <v>0</v>
      </c>
      <c r="AC46" s="293">
        <v>0</v>
      </c>
      <c r="AD46" s="353">
        <f>SUM(AB46:AC46)</f>
        <v>0</v>
      </c>
      <c r="AE46" s="354">
        <f>[1]NOVIEMBRE!AG46</f>
        <v>0</v>
      </c>
      <c r="AF46" s="293">
        <v>0</v>
      </c>
      <c r="AG46" s="353">
        <f>SUM(AE46:AF46)</f>
        <v>0</v>
      </c>
      <c r="AH46" s="354">
        <f>X46-AA46</f>
        <v>1881620</v>
      </c>
      <c r="AI46" s="352">
        <f>X46-AD46</f>
        <v>1881620</v>
      </c>
      <c r="AJ46" s="355">
        <f>X46-AG46</f>
        <v>1881620</v>
      </c>
      <c r="AK46" s="179"/>
      <c r="AL46" s="295">
        <v>0</v>
      </c>
      <c r="AM46" s="296">
        <v>0</v>
      </c>
      <c r="AN46" s="179"/>
      <c r="AO46" s="470"/>
      <c r="AP46" s="469"/>
      <c r="AQ46" s="97"/>
      <c r="AR46" s="97"/>
      <c r="AS46" s="97"/>
      <c r="AT46" s="97"/>
      <c r="AU46" s="97"/>
      <c r="AV46" s="97"/>
      <c r="AW46" s="97"/>
      <c r="AX46" s="97"/>
      <c r="AY46" s="97"/>
      <c r="AZ46" s="97"/>
      <c r="BA46" s="308"/>
      <c r="BF46" s="308"/>
      <c r="BG46" s="308"/>
      <c r="BH46" s="308"/>
      <c r="BI46" s="308"/>
      <c r="BJ46" s="308"/>
      <c r="BK46" s="308"/>
      <c r="BL46" s="308"/>
      <c r="BQ46" s="466"/>
      <c r="BS46" s="308"/>
      <c r="BT46" s="308"/>
      <c r="BU46" s="308"/>
      <c r="BV46" s="308"/>
      <c r="BW46" s="308"/>
      <c r="BX46" s="308"/>
      <c r="BY46" s="308"/>
      <c r="BZ46" s="308"/>
      <c r="CA46" s="308"/>
      <c r="CB46" s="308"/>
      <c r="CC46" s="308"/>
      <c r="CD46" s="308"/>
      <c r="CE46" s="308"/>
      <c r="CF46" s="308"/>
      <c r="CG46" s="308"/>
      <c r="CH46" s="308"/>
      <c r="CI46" s="308"/>
      <c r="CJ46" s="308"/>
      <c r="CK46" s="308"/>
      <c r="CL46" s="308"/>
      <c r="CM46" s="308"/>
      <c r="CN46" s="308"/>
      <c r="CO46" s="308"/>
      <c r="CP46" s="308"/>
      <c r="CQ46" s="308"/>
      <c r="CR46" s="308"/>
      <c r="CS46" s="308"/>
      <c r="CT46" s="308"/>
      <c r="CU46" s="308"/>
      <c r="CV46" s="308"/>
      <c r="CW46" s="308"/>
      <c r="CX46" s="308"/>
      <c r="CY46" s="308"/>
      <c r="CZ46" s="308"/>
      <c r="DA46" s="308"/>
      <c r="DB46" s="308"/>
      <c r="DC46" s="308"/>
      <c r="DD46" s="308"/>
      <c r="DE46" s="308"/>
      <c r="DF46" s="308"/>
      <c r="DG46" s="308"/>
      <c r="DH46" s="308"/>
      <c r="DI46" s="308"/>
      <c r="DJ46" s="308"/>
      <c r="DK46" s="308"/>
      <c r="DL46" s="308"/>
      <c r="DM46" s="308"/>
      <c r="DN46" s="308"/>
      <c r="DO46" s="308"/>
      <c r="DP46" s="308"/>
      <c r="DQ46" s="308"/>
      <c r="DR46" s="308"/>
      <c r="DS46" s="308"/>
      <c r="DT46" s="308"/>
      <c r="DU46" s="308"/>
      <c r="DV46" s="308"/>
      <c r="DW46" s="308"/>
      <c r="DX46" s="308"/>
      <c r="DY46" s="308"/>
      <c r="DZ46" s="308"/>
      <c r="EA46" s="308"/>
      <c r="EB46" s="308"/>
      <c r="EC46" s="308"/>
      <c r="ED46" s="308"/>
      <c r="EE46" s="308"/>
      <c r="EF46" s="308"/>
      <c r="EG46" s="308"/>
      <c r="EH46" s="308"/>
      <c r="EI46" s="308"/>
      <c r="EJ46" s="308"/>
      <c r="EK46" s="308"/>
      <c r="EL46" s="308"/>
      <c r="EM46" s="308"/>
      <c r="EN46" s="308"/>
      <c r="EO46" s="308"/>
      <c r="EP46" s="308"/>
      <c r="EQ46" s="308"/>
      <c r="ER46" s="308"/>
      <c r="ES46" s="308"/>
      <c r="ET46" s="308"/>
      <c r="EU46" s="308"/>
      <c r="EV46" s="308"/>
      <c r="EW46" s="308"/>
      <c r="EX46" s="308"/>
      <c r="EY46" s="308"/>
      <c r="EZ46" s="308"/>
      <c r="FA46" s="308"/>
      <c r="FB46" s="308"/>
      <c r="FC46" s="308"/>
      <c r="FD46" s="308"/>
      <c r="FE46" s="308"/>
      <c r="FF46" s="308"/>
      <c r="FG46" s="308"/>
      <c r="FH46" s="308"/>
      <c r="FI46" s="308"/>
      <c r="FJ46" s="308"/>
      <c r="FK46" s="308"/>
      <c r="FL46" s="308"/>
      <c r="FM46" s="308"/>
      <c r="FN46" s="308"/>
      <c r="FO46" s="308"/>
      <c r="FP46" s="308"/>
      <c r="FQ46" s="308"/>
      <c r="FR46" s="308"/>
      <c r="FS46" s="308"/>
      <c r="FT46" s="308"/>
      <c r="FU46" s="308"/>
      <c r="FV46" s="308"/>
      <c r="FW46" s="308"/>
      <c r="FX46" s="308"/>
      <c r="FY46" s="308"/>
      <c r="FZ46" s="308"/>
      <c r="GA46" s="308"/>
      <c r="GB46" s="308"/>
      <c r="GC46" s="308"/>
      <c r="GD46" s="308"/>
      <c r="GE46" s="308"/>
      <c r="GF46" s="308"/>
      <c r="GG46" s="308"/>
      <c r="GH46" s="308"/>
      <c r="GI46" s="308"/>
      <c r="GJ46" s="308"/>
      <c r="GK46" s="308"/>
      <c r="GL46" s="308"/>
      <c r="GM46" s="308"/>
      <c r="GN46" s="308"/>
      <c r="GO46" s="308"/>
      <c r="GP46" s="308"/>
      <c r="GQ46" s="308"/>
      <c r="GR46" s="308"/>
      <c r="GS46" s="308"/>
      <c r="GT46" s="308"/>
      <c r="GU46" s="308"/>
      <c r="GV46" s="308"/>
      <c r="GW46" s="308"/>
      <c r="GX46" s="308"/>
      <c r="GY46" s="308"/>
      <c r="GZ46" s="308"/>
      <c r="HA46" s="308"/>
      <c r="HB46" s="308"/>
      <c r="HC46" s="308"/>
      <c r="HD46" s="308"/>
      <c r="HE46" s="308"/>
      <c r="HF46" s="308"/>
      <c r="HG46" s="308"/>
      <c r="HH46" s="308"/>
      <c r="HI46" s="308"/>
      <c r="HJ46" s="308"/>
      <c r="HK46" s="308"/>
      <c r="HL46" s="308"/>
      <c r="HM46" s="308"/>
      <c r="HN46" s="308"/>
      <c r="HO46" s="308"/>
      <c r="HP46" s="308"/>
      <c r="HQ46" s="308"/>
      <c r="HR46" s="308"/>
      <c r="HS46" s="308"/>
      <c r="HT46" s="308"/>
      <c r="HU46" s="308"/>
      <c r="HV46" s="308"/>
      <c r="HW46" s="308"/>
      <c r="HX46" s="308"/>
      <c r="HY46" s="308"/>
      <c r="HZ46" s="308"/>
      <c r="IA46" s="308"/>
      <c r="IB46" s="308"/>
      <c r="IC46" s="308"/>
      <c r="ID46" s="308"/>
      <c r="IE46" s="308"/>
      <c r="IF46" s="308"/>
      <c r="IG46" s="308"/>
      <c r="IH46" s="308"/>
      <c r="II46" s="308"/>
      <c r="IJ46" s="308"/>
      <c r="IK46" s="308"/>
      <c r="IL46" s="308"/>
      <c r="IM46" s="308"/>
      <c r="IN46" s="308"/>
      <c r="IO46" s="308"/>
    </row>
    <row r="47" spans="1:249" s="396" customFormat="1" ht="24.95" customHeight="1">
      <c r="A47" s="287" t="str">
        <f>+IF([1]NOVIEMBRE!A47=0,"",[1]NOVIEMBRE!A47)</f>
        <v>1130107-2</v>
      </c>
      <c r="B47" s="419" t="str">
        <f>+IF([1]NOVIEMBRE!B47=0,"",[1]NOVIEMBRE!B47)</f>
        <v>Vigencia Anterior</v>
      </c>
      <c r="C47" s="289">
        <f>+[1]ENERO!C47</f>
        <v>0</v>
      </c>
      <c r="D47" s="290">
        <f>[1]NOVIEMBRE!D47+DICIEMBRE!P47</f>
        <v>0</v>
      </c>
      <c r="E47" s="290">
        <f>[1]NOVIEMBRE!E47+DICIEMBRE!Q47</f>
        <v>0</v>
      </c>
      <c r="F47" s="290">
        <f>SUM(C47:E47)</f>
        <v>0</v>
      </c>
      <c r="G47" s="290">
        <f>[1]NOVIEMBRE!I47</f>
        <v>0</v>
      </c>
      <c r="H47" s="293">
        <v>0</v>
      </c>
      <c r="I47" s="290">
        <f>SUM(G47:H47)</f>
        <v>0</v>
      </c>
      <c r="J47" s="290">
        <f>[1]NOVIEMBRE!L47</f>
        <v>0</v>
      </c>
      <c r="K47" s="293">
        <v>0</v>
      </c>
      <c r="L47" s="290">
        <f>SUM(J47:K47)</f>
        <v>0</v>
      </c>
      <c r="M47" s="290">
        <f>F47-I47</f>
        <v>0</v>
      </c>
      <c r="N47" s="291">
        <f>F47-L47</f>
        <v>0</v>
      </c>
      <c r="O47" s="308"/>
      <c r="P47" s="295">
        <v>0</v>
      </c>
      <c r="Q47" s="296">
        <v>0</v>
      </c>
      <c r="R47" s="179"/>
      <c r="S47" s="399" t="str">
        <f>+IF([1]NOVIEMBRE!S47=0,"",[1]NOVIEMBRE!S47)</f>
        <v>1010301-3</v>
      </c>
      <c r="T47" s="400" t="str">
        <f>+IF([1]NOVIEMBRE!T47=0,"",[1]NOVIEMBRE!T47)</f>
        <v>Fondos de cesantías - Aportes cuenta maestra</v>
      </c>
      <c r="U47" s="351">
        <f>+[1]ENERO!U47</f>
        <v>0</v>
      </c>
      <c r="V47" s="352">
        <f>[1]NOVIEMBRE!V47+DICIEMBRE!AL47</f>
        <v>0</v>
      </c>
      <c r="W47" s="352">
        <f>[1]NOVIEMBRE!W47+DICIEMBRE!AM47</f>
        <v>0</v>
      </c>
      <c r="X47" s="353">
        <f>SUM(U47:W47)</f>
        <v>0</v>
      </c>
      <c r="Y47" s="354">
        <f>[1]NOVIEMBRE!AA47</f>
        <v>0</v>
      </c>
      <c r="Z47" s="293">
        <v>0</v>
      </c>
      <c r="AA47" s="353">
        <f>SUM(Y47:Z47)</f>
        <v>0</v>
      </c>
      <c r="AB47" s="354">
        <f>[1]NOVIEMBRE!AD47</f>
        <v>0</v>
      </c>
      <c r="AC47" s="293">
        <v>0</v>
      </c>
      <c r="AD47" s="353">
        <f>SUM(AB47:AC47)</f>
        <v>0</v>
      </c>
      <c r="AE47" s="354">
        <f>[1]NOVIEMBRE!AG47</f>
        <v>0</v>
      </c>
      <c r="AF47" s="293">
        <v>0</v>
      </c>
      <c r="AG47" s="353">
        <f>SUM(AE47:AF47)</f>
        <v>0</v>
      </c>
      <c r="AH47" s="354">
        <f>X47-AA47</f>
        <v>0</v>
      </c>
      <c r="AI47" s="352">
        <f>X47-AD47</f>
        <v>0</v>
      </c>
      <c r="AJ47" s="355">
        <f>X47-AG47</f>
        <v>0</v>
      </c>
      <c r="AK47" s="179"/>
      <c r="AL47" s="295">
        <v>0</v>
      </c>
      <c r="AM47" s="296">
        <v>0</v>
      </c>
      <c r="AN47" s="179"/>
      <c r="AO47" s="97"/>
      <c r="AP47" s="97"/>
      <c r="AQ47" s="97"/>
      <c r="AR47" s="97"/>
      <c r="AS47" s="97"/>
      <c r="AT47" s="97"/>
      <c r="AU47" s="97"/>
      <c r="AV47" s="97"/>
      <c r="AW47" s="97"/>
      <c r="AX47" s="97"/>
      <c r="AY47" s="97"/>
      <c r="AZ47" s="97"/>
      <c r="BA47" s="308"/>
      <c r="BF47" s="308"/>
      <c r="BG47" s="308"/>
      <c r="BH47" s="308"/>
      <c r="BI47" s="308"/>
      <c r="BJ47" s="308"/>
      <c r="BK47" s="308"/>
      <c r="BL47" s="308"/>
      <c r="BM47" s="308"/>
      <c r="BN47" s="308"/>
      <c r="BO47" s="308"/>
      <c r="BP47" s="308"/>
      <c r="BQ47" s="458"/>
      <c r="BR47" s="308"/>
      <c r="BS47" s="308"/>
      <c r="BT47" s="308"/>
      <c r="BU47" s="308"/>
      <c r="BV47" s="308"/>
      <c r="BW47" s="308"/>
      <c r="BX47" s="308"/>
      <c r="BY47" s="308"/>
      <c r="BZ47" s="308"/>
      <c r="CA47" s="308"/>
      <c r="CB47" s="308"/>
      <c r="CC47" s="308"/>
      <c r="CD47" s="308"/>
      <c r="CE47" s="308"/>
      <c r="CF47" s="308"/>
      <c r="CG47" s="308"/>
      <c r="CH47" s="308"/>
      <c r="CI47" s="308"/>
      <c r="CJ47" s="308"/>
      <c r="CK47" s="308"/>
      <c r="CL47" s="308"/>
      <c r="CM47" s="308"/>
      <c r="CN47" s="308"/>
      <c r="CO47" s="308"/>
      <c r="CP47" s="308"/>
      <c r="CQ47" s="308"/>
      <c r="CR47" s="308"/>
      <c r="CS47" s="308"/>
      <c r="CT47" s="308"/>
      <c r="CU47" s="308"/>
      <c r="CV47" s="308"/>
      <c r="CW47" s="308"/>
      <c r="CX47" s="308"/>
      <c r="CY47" s="308"/>
      <c r="CZ47" s="308"/>
      <c r="DA47" s="308"/>
      <c r="DB47" s="308"/>
      <c r="DC47" s="308"/>
      <c r="DD47" s="308"/>
      <c r="DE47" s="308"/>
      <c r="DF47" s="308"/>
      <c r="DG47" s="308"/>
      <c r="DH47" s="308"/>
      <c r="DI47" s="308"/>
      <c r="DJ47" s="308"/>
      <c r="DK47" s="308"/>
      <c r="DL47" s="308"/>
      <c r="DM47" s="308"/>
      <c r="DN47" s="308"/>
      <c r="DO47" s="308"/>
      <c r="DP47" s="308"/>
      <c r="DQ47" s="308"/>
      <c r="DR47" s="308"/>
      <c r="DS47" s="308"/>
      <c r="DT47" s="308"/>
      <c r="DU47" s="308"/>
      <c r="DV47" s="308"/>
      <c r="DW47" s="308"/>
      <c r="DX47" s="308"/>
      <c r="DY47" s="308"/>
      <c r="DZ47" s="308"/>
      <c r="EA47" s="308"/>
      <c r="EB47" s="308"/>
      <c r="EC47" s="308"/>
      <c r="ED47" s="308"/>
      <c r="EE47" s="308"/>
      <c r="EF47" s="308"/>
      <c r="EG47" s="308"/>
      <c r="EH47" s="308"/>
      <c r="EI47" s="308"/>
      <c r="EJ47" s="308"/>
      <c r="EK47" s="308"/>
      <c r="EL47" s="308"/>
      <c r="EM47" s="308"/>
      <c r="EN47" s="308"/>
      <c r="EO47" s="308"/>
      <c r="EP47" s="308"/>
      <c r="EQ47" s="308"/>
      <c r="ER47" s="308"/>
      <c r="ES47" s="308"/>
      <c r="ET47" s="308"/>
      <c r="EU47" s="308"/>
      <c r="EV47" s="308"/>
      <c r="EW47" s="308"/>
      <c r="EX47" s="308"/>
      <c r="EY47" s="308"/>
      <c r="EZ47" s="308"/>
      <c r="FA47" s="308"/>
      <c r="FB47" s="308"/>
      <c r="FC47" s="308"/>
      <c r="FD47" s="308"/>
      <c r="FE47" s="308"/>
      <c r="FF47" s="308"/>
      <c r="FG47" s="308"/>
      <c r="FH47" s="308"/>
      <c r="FI47" s="308"/>
      <c r="FJ47" s="308"/>
      <c r="FK47" s="308"/>
      <c r="FL47" s="308"/>
      <c r="FM47" s="308"/>
      <c r="FN47" s="308"/>
      <c r="FO47" s="308"/>
      <c r="FP47" s="308"/>
      <c r="FQ47" s="308"/>
      <c r="FR47" s="308"/>
      <c r="FS47" s="308"/>
      <c r="FT47" s="308"/>
      <c r="FU47" s="308"/>
      <c r="FV47" s="308"/>
      <c r="FW47" s="308"/>
      <c r="FX47" s="308"/>
      <c r="FY47" s="308"/>
      <c r="FZ47" s="308"/>
      <c r="GA47" s="308"/>
      <c r="GB47" s="308"/>
      <c r="GC47" s="308"/>
      <c r="GD47" s="308"/>
      <c r="GE47" s="308"/>
      <c r="GF47" s="308"/>
      <c r="GG47" s="308"/>
      <c r="GH47" s="308"/>
      <c r="GI47" s="308"/>
      <c r="GJ47" s="308"/>
      <c r="GK47" s="308"/>
      <c r="GL47" s="308"/>
      <c r="GM47" s="308"/>
      <c r="GN47" s="308"/>
      <c r="GO47" s="308"/>
      <c r="GP47" s="308"/>
      <c r="GQ47" s="308"/>
      <c r="GR47" s="308"/>
      <c r="GS47" s="308"/>
      <c r="GT47" s="308"/>
      <c r="GU47" s="308"/>
      <c r="GV47" s="308"/>
      <c r="GW47" s="308"/>
      <c r="GX47" s="308"/>
      <c r="GY47" s="308"/>
      <c r="GZ47" s="308"/>
      <c r="HA47" s="308"/>
      <c r="HB47" s="308"/>
      <c r="HC47" s="308"/>
      <c r="HD47" s="308"/>
      <c r="HE47" s="308"/>
      <c r="HF47" s="308"/>
      <c r="HG47" s="308"/>
      <c r="HH47" s="308"/>
      <c r="HI47" s="308"/>
      <c r="HJ47" s="308"/>
      <c r="HK47" s="308"/>
      <c r="HL47" s="308"/>
      <c r="HM47" s="308"/>
      <c r="HN47" s="308"/>
      <c r="HO47" s="308"/>
      <c r="HP47" s="308"/>
      <c r="HQ47" s="308"/>
      <c r="HR47" s="308"/>
      <c r="HS47" s="308"/>
      <c r="HT47" s="308"/>
      <c r="HU47" s="308"/>
      <c r="HV47" s="308"/>
      <c r="HW47" s="308"/>
      <c r="HX47" s="308"/>
      <c r="HY47" s="308"/>
      <c r="HZ47" s="308"/>
      <c r="IA47" s="308"/>
      <c r="IB47" s="308"/>
      <c r="IC47" s="308"/>
      <c r="ID47" s="308"/>
      <c r="IE47" s="308"/>
      <c r="IF47" s="308"/>
      <c r="IG47" s="308"/>
      <c r="IH47" s="308"/>
      <c r="II47" s="308"/>
      <c r="IJ47" s="308"/>
      <c r="IK47" s="308"/>
      <c r="IL47" s="308"/>
      <c r="IM47" s="308"/>
      <c r="IN47" s="308"/>
      <c r="IO47" s="308"/>
    </row>
    <row r="48" spans="1:249" s="308" customFormat="1" ht="24.95" customHeight="1">
      <c r="A48" s="369">
        <f>+IF([1]NOVIEMBRE!A48=0,"",[1]NOVIEMBRE!A48)</f>
        <v>1130108</v>
      </c>
      <c r="B48" s="407" t="str">
        <f>+IF([1]NOVIEMBRE!B48=0,"",[1]NOVIEMBRE!B48)</f>
        <v>MINSALUD-FOSYGA -TRAUMA MAYOR Y DESPLAZADOS</v>
      </c>
      <c r="C48" s="371">
        <f t="shared" ref="C48:N48" si="56">SUM(C49:C50)</f>
        <v>0</v>
      </c>
      <c r="D48" s="408">
        <f t="shared" si="56"/>
        <v>0</v>
      </c>
      <c r="E48" s="408">
        <f t="shared" si="56"/>
        <v>0</v>
      </c>
      <c r="F48" s="408">
        <f t="shared" si="56"/>
        <v>0</v>
      </c>
      <c r="G48" s="408">
        <f t="shared" si="56"/>
        <v>0</v>
      </c>
      <c r="H48" s="408">
        <f t="shared" si="56"/>
        <v>0</v>
      </c>
      <c r="I48" s="408">
        <f t="shared" si="56"/>
        <v>0</v>
      </c>
      <c r="J48" s="408">
        <f t="shared" si="56"/>
        <v>0</v>
      </c>
      <c r="K48" s="408">
        <f t="shared" si="56"/>
        <v>0</v>
      </c>
      <c r="L48" s="408">
        <f t="shared" si="56"/>
        <v>0</v>
      </c>
      <c r="M48" s="408">
        <f t="shared" si="56"/>
        <v>0</v>
      </c>
      <c r="N48" s="372">
        <f t="shared" si="56"/>
        <v>0</v>
      </c>
      <c r="P48" s="371">
        <f>SUM(P49:P50)</f>
        <v>0</v>
      </c>
      <c r="Q48" s="372">
        <f>SUM(Q49:Q50)</f>
        <v>0</v>
      </c>
      <c r="R48" s="179"/>
      <c r="S48" s="399" t="str">
        <f>+IF([1]NOVIEMBRE!S48=0,"",[1]NOVIEMBRE!S48)</f>
        <v>1010301-4</v>
      </c>
      <c r="T48" s="400" t="str">
        <f>+IF([1]NOVIEMBRE!T48=0,"",[1]NOVIEMBRE!T48)</f>
        <v>Riesgos laborales - Aportes cuenta maestra</v>
      </c>
      <c r="U48" s="351">
        <f>+[1]ENERO!U48</f>
        <v>2958919</v>
      </c>
      <c r="V48" s="352">
        <f>[1]NOVIEMBRE!V48+DICIEMBRE!AL48</f>
        <v>0</v>
      </c>
      <c r="W48" s="352">
        <f>[1]NOVIEMBRE!W48+DICIEMBRE!AM48</f>
        <v>0</v>
      </c>
      <c r="X48" s="353">
        <f>SUM(U48:W48)</f>
        <v>2958919</v>
      </c>
      <c r="Y48" s="354">
        <f>[1]NOVIEMBRE!AA48</f>
        <v>2958919</v>
      </c>
      <c r="Z48" s="293">
        <v>0</v>
      </c>
      <c r="AA48" s="353">
        <f>SUM(Y48:Z48)</f>
        <v>2958919</v>
      </c>
      <c r="AB48" s="354">
        <f>[1]NOVIEMBRE!AD48</f>
        <v>2958919</v>
      </c>
      <c r="AC48" s="293">
        <v>0</v>
      </c>
      <c r="AD48" s="353">
        <f>SUM(AB48:AC48)</f>
        <v>2958919</v>
      </c>
      <c r="AE48" s="354">
        <f>[1]NOVIEMBRE!AG48</f>
        <v>2722487</v>
      </c>
      <c r="AF48" s="293">
        <v>236432</v>
      </c>
      <c r="AG48" s="353">
        <f>SUM(AE48:AF48)</f>
        <v>2958919</v>
      </c>
      <c r="AH48" s="354">
        <f>X48-AA48</f>
        <v>0</v>
      </c>
      <c r="AI48" s="352">
        <f>X48-AD48</f>
        <v>0</v>
      </c>
      <c r="AJ48" s="355">
        <f>X48-AG48</f>
        <v>0</v>
      </c>
      <c r="AK48" s="179"/>
      <c r="AL48" s="295">
        <v>0</v>
      </c>
      <c r="AM48" s="296">
        <v>0</v>
      </c>
      <c r="AN48" s="179"/>
      <c r="AO48" s="97"/>
      <c r="AP48" s="97"/>
      <c r="AQ48" s="97"/>
      <c r="AR48" s="97"/>
      <c r="AS48" s="97"/>
      <c r="AT48" s="97"/>
      <c r="AU48" s="97"/>
      <c r="AV48" s="97"/>
      <c r="AW48" s="97"/>
      <c r="AX48" s="97"/>
      <c r="AY48" s="97"/>
      <c r="AZ48" s="97"/>
      <c r="BQ48" s="458"/>
    </row>
    <row r="49" spans="1:249" s="396" customFormat="1" ht="24.95" customHeight="1">
      <c r="A49" s="287" t="str">
        <f>+IF([1]NOVIEMBRE!A49=0,"",[1]NOVIEMBRE!A49)</f>
        <v>1130108-1</v>
      </c>
      <c r="B49" s="419" t="str">
        <f>+CONCATENATE("Vigencia ",[1]INSTRUCCIONES!$F$3)</f>
        <v>Vigencia 2020</v>
      </c>
      <c r="C49" s="289">
        <f>+[1]ENERO!C49</f>
        <v>0</v>
      </c>
      <c r="D49" s="290">
        <f>[1]NOVIEMBRE!D49+DICIEMBRE!P49</f>
        <v>0</v>
      </c>
      <c r="E49" s="290">
        <f>[1]NOVIEMBRE!E49+DICIEMBRE!Q49</f>
        <v>0</v>
      </c>
      <c r="F49" s="290">
        <f>SUM(C49:E49)</f>
        <v>0</v>
      </c>
      <c r="G49" s="290">
        <f>[1]NOVIEMBRE!I49</f>
        <v>0</v>
      </c>
      <c r="H49" s="293">
        <v>0</v>
      </c>
      <c r="I49" s="290">
        <f>SUM(G49:H49)</f>
        <v>0</v>
      </c>
      <c r="J49" s="290">
        <f>[1]NOVIEMBRE!L49</f>
        <v>0</v>
      </c>
      <c r="K49" s="293">
        <v>0</v>
      </c>
      <c r="L49" s="290">
        <f>SUM(J49:K49)</f>
        <v>0</v>
      </c>
      <c r="M49" s="290">
        <f>F49-I49</f>
        <v>0</v>
      </c>
      <c r="N49" s="291">
        <f>F49-L49</f>
        <v>0</v>
      </c>
      <c r="O49" s="308"/>
      <c r="P49" s="295">
        <v>0</v>
      </c>
      <c r="Q49" s="296">
        <v>0</v>
      </c>
      <c r="R49" s="179"/>
      <c r="S49" s="349">
        <f>+IF([1]NOVIEMBRE!S49=0,"",[1]NOVIEMBRE!S49)</f>
        <v>1010302</v>
      </c>
      <c r="T49" s="350" t="str">
        <f>+IF([1]NOVIEMBRE!T49=0,"",[1]NOVIEMBRE!T49)</f>
        <v>Contribuciones - Otros</v>
      </c>
      <c r="U49" s="351">
        <f t="shared" ref="U49:AJ49" si="57">SUM(U50:U54)</f>
        <v>165189037</v>
      </c>
      <c r="V49" s="352">
        <f t="shared" si="57"/>
        <v>0</v>
      </c>
      <c r="W49" s="352">
        <f t="shared" si="57"/>
        <v>0</v>
      </c>
      <c r="X49" s="353">
        <f t="shared" si="57"/>
        <v>165189037</v>
      </c>
      <c r="Y49" s="354">
        <f t="shared" si="57"/>
        <v>85857526</v>
      </c>
      <c r="Z49" s="385">
        <f t="shared" si="57"/>
        <v>59094314</v>
      </c>
      <c r="AA49" s="353">
        <f t="shared" si="57"/>
        <v>144951840</v>
      </c>
      <c r="AB49" s="354">
        <f t="shared" si="57"/>
        <v>85857526</v>
      </c>
      <c r="AC49" s="385">
        <f t="shared" si="57"/>
        <v>59094314</v>
      </c>
      <c r="AD49" s="353">
        <f t="shared" si="57"/>
        <v>144951840</v>
      </c>
      <c r="AE49" s="354">
        <f t="shared" si="57"/>
        <v>76993554</v>
      </c>
      <c r="AF49" s="385">
        <f t="shared" si="57"/>
        <v>8863972</v>
      </c>
      <c r="AG49" s="353">
        <f t="shared" si="57"/>
        <v>85857526</v>
      </c>
      <c r="AH49" s="354">
        <f t="shared" si="57"/>
        <v>20237197</v>
      </c>
      <c r="AI49" s="352">
        <f t="shared" si="57"/>
        <v>20237197</v>
      </c>
      <c r="AJ49" s="355">
        <f t="shared" si="57"/>
        <v>79331511</v>
      </c>
      <c r="AK49" s="179"/>
      <c r="AL49" s="386">
        <f>SUM(AL50:AL54)</f>
        <v>0</v>
      </c>
      <c r="AM49" s="387">
        <f>SUM(AM50:AM54)</f>
        <v>0</v>
      </c>
      <c r="AN49" s="179"/>
      <c r="AO49" s="470"/>
      <c r="AP49" s="469"/>
      <c r="AQ49" s="97"/>
      <c r="AR49" s="97"/>
      <c r="AS49" s="97"/>
      <c r="AT49" s="97"/>
      <c r="AU49" s="97"/>
      <c r="AV49" s="97"/>
      <c r="AW49" s="97"/>
      <c r="AX49" s="97"/>
      <c r="AY49" s="97"/>
      <c r="AZ49" s="97"/>
      <c r="BA49" s="308"/>
      <c r="BF49" s="308"/>
      <c r="BG49" s="308"/>
      <c r="BH49" s="308"/>
      <c r="BI49" s="308"/>
      <c r="BJ49" s="308"/>
      <c r="BK49" s="308"/>
      <c r="BL49" s="308"/>
      <c r="BM49" s="308"/>
      <c r="BN49" s="308"/>
      <c r="BO49" s="308"/>
      <c r="BP49" s="308"/>
      <c r="BQ49" s="458"/>
      <c r="BR49" s="308"/>
      <c r="BS49" s="308"/>
      <c r="BT49" s="308"/>
      <c r="BU49" s="308"/>
      <c r="BV49" s="308"/>
      <c r="BW49" s="308"/>
      <c r="BX49" s="308"/>
      <c r="BY49" s="308"/>
      <c r="BZ49" s="308"/>
      <c r="CA49" s="308"/>
      <c r="CB49" s="308"/>
      <c r="CC49" s="308"/>
      <c r="CD49" s="308"/>
      <c r="CE49" s="308"/>
      <c r="CF49" s="308"/>
      <c r="CG49" s="308"/>
      <c r="CH49" s="308"/>
      <c r="CI49" s="308"/>
      <c r="CJ49" s="308"/>
      <c r="CK49" s="308"/>
      <c r="CL49" s="308"/>
      <c r="CM49" s="308"/>
      <c r="CN49" s="308"/>
      <c r="CO49" s="308"/>
      <c r="CP49" s="308"/>
      <c r="CQ49" s="308"/>
      <c r="CR49" s="308"/>
      <c r="CS49" s="308"/>
      <c r="CT49" s="308"/>
      <c r="CU49" s="308"/>
      <c r="CV49" s="308"/>
      <c r="CW49" s="308"/>
      <c r="CX49" s="308"/>
      <c r="CY49" s="308"/>
      <c r="CZ49" s="308"/>
      <c r="DA49" s="308"/>
      <c r="DB49" s="308"/>
      <c r="DC49" s="308"/>
      <c r="DD49" s="308"/>
      <c r="DE49" s="308"/>
      <c r="DF49" s="308"/>
      <c r="DG49" s="308"/>
      <c r="DH49" s="308"/>
      <c r="DI49" s="308"/>
      <c r="DJ49" s="308"/>
      <c r="DK49" s="308"/>
      <c r="DL49" s="308"/>
      <c r="DM49" s="308"/>
      <c r="DN49" s="308"/>
      <c r="DO49" s="308"/>
      <c r="DP49" s="308"/>
      <c r="DQ49" s="308"/>
      <c r="DR49" s="308"/>
      <c r="DS49" s="308"/>
      <c r="DT49" s="308"/>
      <c r="DU49" s="308"/>
      <c r="DV49" s="308"/>
      <c r="DW49" s="308"/>
      <c r="DX49" s="308"/>
      <c r="DY49" s="308"/>
      <c r="DZ49" s="308"/>
      <c r="EA49" s="308"/>
      <c r="EB49" s="308"/>
      <c r="EC49" s="308"/>
      <c r="ED49" s="308"/>
      <c r="EE49" s="308"/>
      <c r="EF49" s="308"/>
      <c r="EG49" s="308"/>
      <c r="EH49" s="308"/>
      <c r="EI49" s="308"/>
      <c r="EJ49" s="308"/>
      <c r="EK49" s="308"/>
      <c r="EL49" s="308"/>
      <c r="EM49" s="308"/>
      <c r="EN49" s="308"/>
      <c r="EO49" s="308"/>
      <c r="EP49" s="308"/>
      <c r="EQ49" s="308"/>
      <c r="ER49" s="308"/>
      <c r="ES49" s="308"/>
      <c r="ET49" s="308"/>
      <c r="EU49" s="308"/>
      <c r="EV49" s="308"/>
      <c r="EW49" s="308"/>
      <c r="EX49" s="308"/>
      <c r="EY49" s="308"/>
      <c r="EZ49" s="308"/>
      <c r="FA49" s="308"/>
      <c r="FB49" s="308"/>
      <c r="FC49" s="308"/>
      <c r="FD49" s="308"/>
      <c r="FE49" s="308"/>
      <c r="FF49" s="308"/>
      <c r="FG49" s="308"/>
      <c r="FH49" s="308"/>
      <c r="FI49" s="308"/>
      <c r="FJ49" s="308"/>
      <c r="FK49" s="308"/>
      <c r="FL49" s="308"/>
      <c r="FM49" s="308"/>
      <c r="FN49" s="308"/>
      <c r="FO49" s="308"/>
      <c r="FP49" s="308"/>
      <c r="FQ49" s="308"/>
      <c r="FR49" s="308"/>
      <c r="FS49" s="308"/>
      <c r="FT49" s="308"/>
      <c r="FU49" s="308"/>
      <c r="FV49" s="308"/>
      <c r="FW49" s="308"/>
      <c r="FX49" s="308"/>
      <c r="FY49" s="308"/>
      <c r="FZ49" s="308"/>
      <c r="GA49" s="308"/>
      <c r="GB49" s="308"/>
      <c r="GC49" s="308"/>
      <c r="GD49" s="308"/>
      <c r="GE49" s="308"/>
      <c r="GF49" s="308"/>
      <c r="GG49" s="308"/>
      <c r="GH49" s="308"/>
      <c r="GI49" s="308"/>
      <c r="GJ49" s="308"/>
      <c r="GK49" s="308"/>
      <c r="GL49" s="308"/>
      <c r="GM49" s="308"/>
      <c r="GN49" s="308"/>
      <c r="GO49" s="308"/>
      <c r="GP49" s="308"/>
      <c r="GQ49" s="308"/>
      <c r="GR49" s="308"/>
      <c r="GS49" s="308"/>
      <c r="GT49" s="308"/>
      <c r="GU49" s="308"/>
      <c r="GV49" s="308"/>
      <c r="GW49" s="308"/>
      <c r="GX49" s="308"/>
      <c r="GY49" s="308"/>
      <c r="GZ49" s="308"/>
      <c r="HA49" s="308"/>
      <c r="HB49" s="308"/>
      <c r="HC49" s="308"/>
      <c r="HD49" s="308"/>
      <c r="HE49" s="308"/>
      <c r="HF49" s="308"/>
      <c r="HG49" s="308"/>
      <c r="HH49" s="308"/>
      <c r="HI49" s="308"/>
      <c r="HJ49" s="308"/>
      <c r="HK49" s="308"/>
      <c r="HL49" s="308"/>
      <c r="HM49" s="308"/>
      <c r="HN49" s="308"/>
      <c r="HO49" s="308"/>
      <c r="HP49" s="308"/>
      <c r="HQ49" s="308"/>
      <c r="HR49" s="308"/>
      <c r="HS49" s="308"/>
      <c r="HT49" s="308"/>
      <c r="HU49" s="308"/>
      <c r="HV49" s="308"/>
      <c r="HW49" s="308"/>
      <c r="HX49" s="308"/>
      <c r="HY49" s="308"/>
      <c r="HZ49" s="308"/>
      <c r="IA49" s="308"/>
      <c r="IB49" s="308"/>
      <c r="IC49" s="308"/>
      <c r="ID49" s="308"/>
      <c r="IE49" s="308"/>
      <c r="IF49" s="308"/>
      <c r="IG49" s="308"/>
      <c r="IH49" s="308"/>
      <c r="II49" s="308"/>
      <c r="IJ49" s="308"/>
      <c r="IK49" s="308"/>
      <c r="IL49" s="308"/>
      <c r="IM49" s="308"/>
      <c r="IN49" s="308"/>
      <c r="IO49" s="308"/>
    </row>
    <row r="50" spans="1:249" s="396" customFormat="1" ht="24.95" customHeight="1">
      <c r="A50" s="287" t="str">
        <f>+IF([1]NOVIEMBRE!A50=0,"",[1]NOVIEMBRE!A50)</f>
        <v>1130108-2</v>
      </c>
      <c r="B50" s="419" t="str">
        <f>+IF([1]NOVIEMBRE!B50=0,"",[1]NOVIEMBRE!B50)</f>
        <v>Vigencia Anterior</v>
      </c>
      <c r="C50" s="289">
        <f>+[1]ENERO!C50</f>
        <v>0</v>
      </c>
      <c r="D50" s="290">
        <f>[1]NOVIEMBRE!D50+DICIEMBRE!P50</f>
        <v>0</v>
      </c>
      <c r="E50" s="290">
        <f>[1]NOVIEMBRE!E50+DICIEMBRE!Q50</f>
        <v>0</v>
      </c>
      <c r="F50" s="290">
        <f>SUM(C50:E50)</f>
        <v>0</v>
      </c>
      <c r="G50" s="290">
        <f>[1]NOVIEMBRE!I50</f>
        <v>0</v>
      </c>
      <c r="H50" s="293">
        <v>0</v>
      </c>
      <c r="I50" s="290">
        <f>SUM(G50:H50)</f>
        <v>0</v>
      </c>
      <c r="J50" s="290">
        <f>[1]NOVIEMBRE!L50</f>
        <v>0</v>
      </c>
      <c r="K50" s="293">
        <v>0</v>
      </c>
      <c r="L50" s="290">
        <f>SUM(J50:K50)</f>
        <v>0</v>
      </c>
      <c r="M50" s="290">
        <f>F50-I50</f>
        <v>0</v>
      </c>
      <c r="N50" s="291">
        <f>F50-L50</f>
        <v>0</v>
      </c>
      <c r="O50" s="308"/>
      <c r="P50" s="295">
        <v>0</v>
      </c>
      <c r="Q50" s="296">
        <v>0</v>
      </c>
      <c r="R50" s="179"/>
      <c r="S50" s="399" t="str">
        <f>+IF([1]NOVIEMBRE!S50=0,"",[1]NOVIEMBRE!S50)</f>
        <v>1010302-1</v>
      </c>
      <c r="T50" s="400" t="str">
        <f>+IF([1]NOVIEMBRE!T50=0,"",[1]NOVIEMBRE!T50)</f>
        <v>Aportes a E.P.S. - recursos propios</v>
      </c>
      <c r="U50" s="351">
        <f>+[1]ENERO!U50</f>
        <v>3878599</v>
      </c>
      <c r="V50" s="352">
        <f>[1]NOVIEMBRE!V50+DICIEMBRE!AL50</f>
        <v>0</v>
      </c>
      <c r="W50" s="352">
        <f>[1]NOVIEMBRE!W50+DICIEMBRE!AM50</f>
        <v>0</v>
      </c>
      <c r="X50" s="353">
        <f t="shared" ref="X50:X55" si="58">SUM(U50:W50)</f>
        <v>3878599</v>
      </c>
      <c r="Y50" s="354">
        <f>[1]NOVIEMBRE!AA50</f>
        <v>915525</v>
      </c>
      <c r="Z50" s="293">
        <v>2963074</v>
      </c>
      <c r="AA50" s="353">
        <f t="shared" ref="AA50:AA55" si="59">SUM(Y50:Z50)</f>
        <v>3878599</v>
      </c>
      <c r="AB50" s="354">
        <f>[1]NOVIEMBRE!AD50</f>
        <v>915525</v>
      </c>
      <c r="AC50" s="293">
        <v>2963074</v>
      </c>
      <c r="AD50" s="353">
        <f t="shared" ref="AD50:AD55" si="60">SUM(AB50:AC50)</f>
        <v>3878599</v>
      </c>
      <c r="AE50" s="354">
        <f>[1]NOVIEMBRE!AG50</f>
        <v>0</v>
      </c>
      <c r="AF50" s="293">
        <v>915525</v>
      </c>
      <c r="AG50" s="353">
        <f t="shared" ref="AG50:AG55" si="61">SUM(AE50:AF50)</f>
        <v>915525</v>
      </c>
      <c r="AH50" s="354">
        <f t="shared" ref="AH50:AH55" si="62">X50-AA50</f>
        <v>0</v>
      </c>
      <c r="AI50" s="352">
        <f t="shared" ref="AI50:AI55" si="63">X50-AD50</f>
        <v>0</v>
      </c>
      <c r="AJ50" s="355">
        <f t="shared" ref="AJ50:AJ55" si="64">X50-AG50</f>
        <v>2963074</v>
      </c>
      <c r="AK50" s="179"/>
      <c r="AL50" s="295">
        <v>0</v>
      </c>
      <c r="AM50" s="296">
        <v>0</v>
      </c>
      <c r="AN50" s="179"/>
      <c r="AO50" s="97"/>
      <c r="AP50" s="97"/>
      <c r="AQ50" s="97"/>
      <c r="AR50" s="97"/>
      <c r="AS50" s="97"/>
      <c r="AT50" s="97"/>
      <c r="AU50" s="97"/>
      <c r="AV50" s="97"/>
      <c r="AW50" s="97"/>
      <c r="AX50" s="97"/>
      <c r="AY50" s="97"/>
      <c r="AZ50" s="97"/>
      <c r="BA50" s="308"/>
      <c r="BF50" s="308"/>
      <c r="BG50" s="308"/>
      <c r="BH50" s="308"/>
      <c r="BI50" s="308"/>
      <c r="BJ50" s="308"/>
      <c r="BK50" s="308"/>
      <c r="BL50" s="308"/>
      <c r="BM50" s="308"/>
      <c r="BN50" s="308"/>
      <c r="BO50" s="308"/>
      <c r="BP50" s="308"/>
      <c r="BQ50" s="458"/>
      <c r="BR50" s="308"/>
      <c r="BS50" s="308"/>
      <c r="BT50" s="308"/>
      <c r="BU50" s="308"/>
      <c r="BV50" s="308"/>
      <c r="BW50" s="308"/>
      <c r="BX50" s="308"/>
      <c r="BY50" s="308"/>
      <c r="BZ50" s="308"/>
      <c r="CA50" s="308"/>
      <c r="CB50" s="308"/>
      <c r="CC50" s="308"/>
      <c r="CD50" s="308"/>
      <c r="CE50" s="308"/>
      <c r="CF50" s="308"/>
      <c r="CG50" s="308"/>
      <c r="CH50" s="308"/>
      <c r="CI50" s="308"/>
      <c r="CJ50" s="308"/>
      <c r="CK50" s="308"/>
      <c r="CL50" s="308"/>
      <c r="CM50" s="308"/>
      <c r="CN50" s="308"/>
      <c r="CO50" s="308"/>
      <c r="CP50" s="308"/>
      <c r="CQ50" s="308"/>
      <c r="CR50" s="308"/>
      <c r="CS50" s="308"/>
      <c r="CT50" s="308"/>
      <c r="CU50" s="308"/>
      <c r="CV50" s="308"/>
      <c r="CW50" s="308"/>
      <c r="CX50" s="308"/>
      <c r="CY50" s="308"/>
      <c r="CZ50" s="308"/>
      <c r="DA50" s="308"/>
      <c r="DB50" s="308"/>
      <c r="DC50" s="308"/>
      <c r="DD50" s="308"/>
      <c r="DE50" s="308"/>
      <c r="DF50" s="308"/>
      <c r="DG50" s="308"/>
      <c r="DH50" s="308"/>
      <c r="DI50" s="308"/>
      <c r="DJ50" s="308"/>
      <c r="DK50" s="308"/>
      <c r="DL50" s="308"/>
      <c r="DM50" s="308"/>
      <c r="DN50" s="308"/>
      <c r="DO50" s="308"/>
      <c r="DP50" s="308"/>
      <c r="DQ50" s="308"/>
      <c r="DR50" s="308"/>
      <c r="DS50" s="308"/>
      <c r="DT50" s="308"/>
      <c r="DU50" s="308"/>
      <c r="DV50" s="308"/>
      <c r="DW50" s="308"/>
      <c r="DX50" s="308"/>
      <c r="DY50" s="308"/>
      <c r="DZ50" s="308"/>
      <c r="EA50" s="308"/>
      <c r="EB50" s="308"/>
      <c r="EC50" s="308"/>
      <c r="ED50" s="308"/>
      <c r="EE50" s="308"/>
      <c r="EF50" s="308"/>
      <c r="EG50" s="308"/>
      <c r="EH50" s="308"/>
      <c r="EI50" s="308"/>
      <c r="EJ50" s="308"/>
      <c r="EK50" s="308"/>
      <c r="EL50" s="308"/>
      <c r="EM50" s="308"/>
      <c r="EN50" s="308"/>
      <c r="EO50" s="308"/>
      <c r="EP50" s="308"/>
      <c r="EQ50" s="308"/>
      <c r="ER50" s="308"/>
      <c r="ES50" s="308"/>
      <c r="ET50" s="308"/>
      <c r="EU50" s="308"/>
      <c r="EV50" s="308"/>
      <c r="EW50" s="308"/>
      <c r="EX50" s="308"/>
      <c r="EY50" s="308"/>
      <c r="EZ50" s="308"/>
      <c r="FA50" s="308"/>
      <c r="FB50" s="308"/>
      <c r="FC50" s="308"/>
      <c r="FD50" s="308"/>
      <c r="FE50" s="308"/>
      <c r="FF50" s="308"/>
      <c r="FG50" s="308"/>
      <c r="FH50" s="308"/>
      <c r="FI50" s="308"/>
      <c r="FJ50" s="308"/>
      <c r="FK50" s="308"/>
      <c r="FL50" s="308"/>
      <c r="FM50" s="308"/>
      <c r="FN50" s="308"/>
      <c r="FO50" s="308"/>
      <c r="FP50" s="308"/>
      <c r="FQ50" s="308"/>
      <c r="FR50" s="308"/>
      <c r="FS50" s="308"/>
      <c r="FT50" s="308"/>
      <c r="FU50" s="308"/>
      <c r="FV50" s="308"/>
      <c r="FW50" s="308"/>
      <c r="FX50" s="308"/>
      <c r="FY50" s="308"/>
      <c r="FZ50" s="308"/>
      <c r="GA50" s="308"/>
      <c r="GB50" s="308"/>
      <c r="GC50" s="308"/>
      <c r="GD50" s="308"/>
      <c r="GE50" s="308"/>
      <c r="GF50" s="308"/>
      <c r="GG50" s="308"/>
      <c r="GH50" s="308"/>
      <c r="GI50" s="308"/>
      <c r="GJ50" s="308"/>
      <c r="GK50" s="308"/>
      <c r="GL50" s="308"/>
      <c r="GM50" s="308"/>
      <c r="GN50" s="308"/>
      <c r="GO50" s="308"/>
      <c r="GP50" s="308"/>
      <c r="GQ50" s="308"/>
      <c r="GR50" s="308"/>
      <c r="GS50" s="308"/>
      <c r="GT50" s="308"/>
      <c r="GU50" s="308"/>
      <c r="GV50" s="308"/>
      <c r="GW50" s="308"/>
      <c r="GX50" s="308"/>
      <c r="GY50" s="308"/>
      <c r="GZ50" s="308"/>
      <c r="HA50" s="308"/>
      <c r="HB50" s="308"/>
      <c r="HC50" s="308"/>
      <c r="HD50" s="308"/>
      <c r="HE50" s="308"/>
      <c r="HF50" s="308"/>
      <c r="HG50" s="308"/>
      <c r="HH50" s="308"/>
      <c r="HI50" s="308"/>
      <c r="HJ50" s="308"/>
      <c r="HK50" s="308"/>
      <c r="HL50" s="308"/>
      <c r="HM50" s="308"/>
      <c r="HN50" s="308"/>
      <c r="HO50" s="308"/>
      <c r="HP50" s="308"/>
      <c r="HQ50" s="308"/>
      <c r="HR50" s="308"/>
      <c r="HS50" s="308"/>
      <c r="HT50" s="308"/>
      <c r="HU50" s="308"/>
      <c r="HV50" s="308"/>
      <c r="HW50" s="308"/>
      <c r="HX50" s="308"/>
      <c r="HY50" s="308"/>
      <c r="HZ50" s="308"/>
      <c r="IA50" s="308"/>
      <c r="IB50" s="308"/>
      <c r="IC50" s="308"/>
      <c r="ID50" s="308"/>
      <c r="IE50" s="308"/>
      <c r="IF50" s="308"/>
      <c r="IG50" s="308"/>
      <c r="IH50" s="308"/>
      <c r="II50" s="308"/>
      <c r="IJ50" s="308"/>
      <c r="IK50" s="308"/>
      <c r="IL50" s="308"/>
      <c r="IM50" s="308"/>
      <c r="IN50" s="308"/>
      <c r="IO50" s="308"/>
    </row>
    <row r="51" spans="1:249" s="308" customFormat="1" ht="24.95" customHeight="1">
      <c r="A51" s="369">
        <f>+IF([1]NOVIEMBRE!A51=0,"",[1]NOVIEMBRE!A51)</f>
        <v>1130109</v>
      </c>
      <c r="B51" s="407" t="str">
        <f>+IF([1]NOVIEMBRE!B51=0,"",[1]NOVIEMBRE!B51)</f>
        <v>EPS - PLANES COMPLEMENTARIOS</v>
      </c>
      <c r="C51" s="371">
        <f t="shared" ref="C51:N51" si="65">SUM(C52:C53)</f>
        <v>0</v>
      </c>
      <c r="D51" s="408">
        <f t="shared" si="65"/>
        <v>0</v>
      </c>
      <c r="E51" s="408">
        <f t="shared" si="65"/>
        <v>0</v>
      </c>
      <c r="F51" s="408">
        <f t="shared" si="65"/>
        <v>0</v>
      </c>
      <c r="G51" s="408">
        <f t="shared" si="65"/>
        <v>0</v>
      </c>
      <c r="H51" s="408">
        <f t="shared" si="65"/>
        <v>0</v>
      </c>
      <c r="I51" s="408">
        <f t="shared" si="65"/>
        <v>0</v>
      </c>
      <c r="J51" s="408">
        <f t="shared" si="65"/>
        <v>0</v>
      </c>
      <c r="K51" s="408">
        <f t="shared" si="65"/>
        <v>0</v>
      </c>
      <c r="L51" s="408">
        <f t="shared" si="65"/>
        <v>0</v>
      </c>
      <c r="M51" s="408">
        <f t="shared" si="65"/>
        <v>0</v>
      </c>
      <c r="N51" s="372">
        <f t="shared" si="65"/>
        <v>0</v>
      </c>
      <c r="P51" s="371">
        <f>SUM(P52:P53)</f>
        <v>0</v>
      </c>
      <c r="Q51" s="372">
        <f>SUM(Q52:Q53)</f>
        <v>0</v>
      </c>
      <c r="R51" s="179"/>
      <c r="S51" s="399" t="str">
        <f>+IF([1]NOVIEMBRE!S51=0,"",[1]NOVIEMBRE!S51)</f>
        <v>1010302-2</v>
      </c>
      <c r="T51" s="400" t="str">
        <f>+IF([1]NOVIEMBRE!T51=0,"",[1]NOVIEMBRE!T51)</f>
        <v>Aportes Fondos Pensionales - recursos propios</v>
      </c>
      <c r="U51" s="351">
        <f>+[1]ENERO!U51</f>
        <v>70083940</v>
      </c>
      <c r="V51" s="352">
        <f>[1]NOVIEMBRE!V51+DICIEMBRE!AL51</f>
        <v>0</v>
      </c>
      <c r="W51" s="352">
        <f>[1]NOVIEMBRE!W51+DICIEMBRE!AM51</f>
        <v>0</v>
      </c>
      <c r="X51" s="353">
        <f t="shared" si="58"/>
        <v>70083940</v>
      </c>
      <c r="Y51" s="354">
        <f>[1]NOVIEMBRE!AA51</f>
        <v>60011618</v>
      </c>
      <c r="Z51" s="293">
        <v>5983964</v>
      </c>
      <c r="AA51" s="353">
        <f t="shared" si="59"/>
        <v>65995582</v>
      </c>
      <c r="AB51" s="354">
        <f>[1]NOVIEMBRE!AD51</f>
        <v>60011618</v>
      </c>
      <c r="AC51" s="293">
        <v>5983964</v>
      </c>
      <c r="AD51" s="353">
        <f t="shared" si="60"/>
        <v>65995582</v>
      </c>
      <c r="AE51" s="354">
        <f>[1]NOVIEMBRE!AG51</f>
        <v>54096327</v>
      </c>
      <c r="AF51" s="293">
        <v>5915291</v>
      </c>
      <c r="AG51" s="353">
        <f t="shared" si="61"/>
        <v>60011618</v>
      </c>
      <c r="AH51" s="354">
        <f t="shared" si="62"/>
        <v>4088358</v>
      </c>
      <c r="AI51" s="352">
        <f t="shared" si="63"/>
        <v>4088358</v>
      </c>
      <c r="AJ51" s="355">
        <f t="shared" si="64"/>
        <v>10072322</v>
      </c>
      <c r="AK51" s="179"/>
      <c r="AL51" s="295">
        <v>0</v>
      </c>
      <c r="AM51" s="296">
        <v>0</v>
      </c>
      <c r="AN51" s="179"/>
      <c r="AO51" s="97"/>
      <c r="AP51" s="97"/>
      <c r="AQ51" s="97"/>
      <c r="AR51" s="97"/>
      <c r="AS51" s="97"/>
      <c r="AT51" s="97"/>
      <c r="AU51" s="97"/>
      <c r="AV51" s="97"/>
      <c r="AW51" s="97"/>
      <c r="AX51" s="97"/>
      <c r="AY51" s="97"/>
      <c r="AZ51" s="97"/>
      <c r="BQ51" s="458"/>
    </row>
    <row r="52" spans="1:249" s="396" customFormat="1" ht="24.95" customHeight="1">
      <c r="A52" s="287" t="str">
        <f>+IF([1]NOVIEMBRE!A52=0,"",[1]NOVIEMBRE!A52)</f>
        <v>1130109-1</v>
      </c>
      <c r="B52" s="419" t="str">
        <f>+CONCATENATE("Vigencia ",[1]INSTRUCCIONES!$F$3)</f>
        <v>Vigencia 2020</v>
      </c>
      <c r="C52" s="289">
        <f>+[1]ENERO!C52</f>
        <v>0</v>
      </c>
      <c r="D52" s="290">
        <f>[1]NOVIEMBRE!D52+DICIEMBRE!P52</f>
        <v>0</v>
      </c>
      <c r="E52" s="290">
        <f>[1]NOVIEMBRE!E52+DICIEMBRE!Q52</f>
        <v>0</v>
      </c>
      <c r="F52" s="290">
        <f>SUM(C52:E52)</f>
        <v>0</v>
      </c>
      <c r="G52" s="290">
        <f>[1]NOVIEMBRE!I52</f>
        <v>0</v>
      </c>
      <c r="H52" s="293">
        <v>0</v>
      </c>
      <c r="I52" s="290">
        <f>SUM(G52:H52)</f>
        <v>0</v>
      </c>
      <c r="J52" s="290">
        <f>[1]NOVIEMBRE!L52</f>
        <v>0</v>
      </c>
      <c r="K52" s="293">
        <v>0</v>
      </c>
      <c r="L52" s="290">
        <f>SUM(J52:K52)</f>
        <v>0</v>
      </c>
      <c r="M52" s="290">
        <f>F52-I52</f>
        <v>0</v>
      </c>
      <c r="N52" s="291">
        <f>F52-L52</f>
        <v>0</v>
      </c>
      <c r="O52" s="308"/>
      <c r="P52" s="295">
        <v>0</v>
      </c>
      <c r="Q52" s="296">
        <v>0</v>
      </c>
      <c r="R52" s="179"/>
      <c r="S52" s="399" t="str">
        <f>+IF([1]NOVIEMBRE!S52=0,"",[1]NOVIEMBRE!S52)</f>
        <v>1010302-3</v>
      </c>
      <c r="T52" s="400" t="str">
        <f>+IF([1]NOVIEMBRE!T52=0,"",[1]NOVIEMBRE!T52)</f>
        <v>Aportes a Fondos de Cesantia - recursos propios</v>
      </c>
      <c r="U52" s="351">
        <f>+[1]ENERO!U52</f>
        <v>62468220</v>
      </c>
      <c r="V52" s="352">
        <f>[1]NOVIEMBRE!V52+DICIEMBRE!AL52</f>
        <v>0</v>
      </c>
      <c r="W52" s="352">
        <f>[1]NOVIEMBRE!W52+DICIEMBRE!AM52</f>
        <v>0</v>
      </c>
      <c r="X52" s="353">
        <f t="shared" si="58"/>
        <v>62468220</v>
      </c>
      <c r="Y52" s="354">
        <f>[1]NOVIEMBRE!AA52</f>
        <v>2035260</v>
      </c>
      <c r="Z52" s="293">
        <v>47981229</v>
      </c>
      <c r="AA52" s="353">
        <f t="shared" si="59"/>
        <v>50016489</v>
      </c>
      <c r="AB52" s="354">
        <f>[1]NOVIEMBRE!AD52</f>
        <v>2035260</v>
      </c>
      <c r="AC52" s="293">
        <v>47981229</v>
      </c>
      <c r="AD52" s="353">
        <f t="shared" si="60"/>
        <v>50016489</v>
      </c>
      <c r="AE52" s="354">
        <f>[1]NOVIEMBRE!AG52</f>
        <v>2035260</v>
      </c>
      <c r="AF52" s="293">
        <v>0</v>
      </c>
      <c r="AG52" s="353">
        <f t="shared" si="61"/>
        <v>2035260</v>
      </c>
      <c r="AH52" s="354">
        <f t="shared" si="62"/>
        <v>12451731</v>
      </c>
      <c r="AI52" s="352">
        <f t="shared" si="63"/>
        <v>12451731</v>
      </c>
      <c r="AJ52" s="355">
        <f t="shared" si="64"/>
        <v>60432960</v>
      </c>
      <c r="AK52" s="179"/>
      <c r="AL52" s="295">
        <v>0</v>
      </c>
      <c r="AM52" s="296">
        <v>0</v>
      </c>
      <c r="AN52" s="179"/>
      <c r="AO52" s="471"/>
      <c r="AP52" s="471"/>
      <c r="AQ52" s="471"/>
      <c r="AR52" s="97"/>
      <c r="AS52" s="470"/>
      <c r="AT52" s="470"/>
      <c r="AU52" s="470"/>
      <c r="AV52" s="470"/>
      <c r="AW52" s="470"/>
      <c r="AX52" s="470"/>
      <c r="AY52" s="470"/>
      <c r="AZ52" s="470"/>
      <c r="BA52" s="308"/>
      <c r="BF52" s="308"/>
      <c r="BG52" s="308"/>
      <c r="BH52" s="308"/>
      <c r="BI52" s="308"/>
      <c r="BJ52" s="308"/>
      <c r="BK52" s="308"/>
      <c r="BL52" s="308"/>
      <c r="BM52" s="308"/>
      <c r="BN52" s="308"/>
      <c r="BO52" s="308"/>
      <c r="BP52" s="308"/>
      <c r="BQ52" s="458"/>
      <c r="BR52" s="308"/>
      <c r="BS52" s="308"/>
      <c r="BT52" s="308"/>
      <c r="BU52" s="308"/>
      <c r="BV52" s="308"/>
      <c r="BW52" s="308"/>
      <c r="BX52" s="308"/>
      <c r="BY52" s="308"/>
      <c r="BZ52" s="308"/>
      <c r="CA52" s="308"/>
      <c r="CB52" s="308"/>
      <c r="CC52" s="308"/>
      <c r="CD52" s="308"/>
      <c r="CE52" s="308"/>
      <c r="CF52" s="308"/>
      <c r="CG52" s="308"/>
      <c r="CH52" s="308"/>
      <c r="CI52" s="308"/>
      <c r="CJ52" s="308"/>
      <c r="CK52" s="308"/>
      <c r="CL52" s="308"/>
      <c r="CM52" s="308"/>
      <c r="CN52" s="308"/>
      <c r="CO52" s="308"/>
      <c r="CP52" s="308"/>
      <c r="CQ52" s="308"/>
      <c r="CR52" s="308"/>
      <c r="CS52" s="308"/>
      <c r="CT52" s="308"/>
      <c r="CU52" s="308"/>
      <c r="CV52" s="308"/>
      <c r="CW52" s="308"/>
      <c r="CX52" s="308"/>
      <c r="CY52" s="308"/>
      <c r="CZ52" s="308"/>
      <c r="DA52" s="308"/>
      <c r="DB52" s="308"/>
      <c r="DC52" s="308"/>
      <c r="DD52" s="308"/>
      <c r="DE52" s="308"/>
      <c r="DF52" s="308"/>
      <c r="DG52" s="308"/>
      <c r="DH52" s="308"/>
      <c r="DI52" s="308"/>
      <c r="DJ52" s="308"/>
      <c r="DK52" s="308"/>
      <c r="DL52" s="308"/>
      <c r="DM52" s="308"/>
      <c r="DN52" s="308"/>
      <c r="DO52" s="308"/>
      <c r="DP52" s="308"/>
      <c r="DQ52" s="308"/>
      <c r="DR52" s="308"/>
      <c r="DS52" s="308"/>
      <c r="DT52" s="308"/>
      <c r="DU52" s="308"/>
      <c r="DV52" s="308"/>
      <c r="DW52" s="308"/>
      <c r="DX52" s="308"/>
      <c r="DY52" s="308"/>
      <c r="DZ52" s="308"/>
      <c r="EA52" s="308"/>
      <c r="EB52" s="308"/>
      <c r="EC52" s="308"/>
      <c r="ED52" s="308"/>
      <c r="EE52" s="308"/>
      <c r="EF52" s="308"/>
      <c r="EG52" s="308"/>
      <c r="EH52" s="308"/>
      <c r="EI52" s="308"/>
      <c r="EJ52" s="308"/>
      <c r="EK52" s="308"/>
      <c r="EL52" s="308"/>
      <c r="EM52" s="308"/>
      <c r="EN52" s="308"/>
      <c r="EO52" s="308"/>
      <c r="EP52" s="308"/>
      <c r="EQ52" s="308"/>
      <c r="ER52" s="308"/>
      <c r="ES52" s="308"/>
      <c r="ET52" s="308"/>
      <c r="EU52" s="308"/>
      <c r="EV52" s="308"/>
      <c r="EW52" s="308"/>
      <c r="EX52" s="308"/>
      <c r="EY52" s="308"/>
      <c r="EZ52" s="308"/>
      <c r="FA52" s="308"/>
      <c r="FB52" s="308"/>
      <c r="FC52" s="308"/>
      <c r="FD52" s="308"/>
      <c r="FE52" s="308"/>
      <c r="FF52" s="308"/>
      <c r="FG52" s="308"/>
      <c r="FH52" s="308"/>
      <c r="FI52" s="308"/>
      <c r="FJ52" s="308"/>
      <c r="FK52" s="308"/>
      <c r="FL52" s="308"/>
      <c r="FM52" s="308"/>
      <c r="FN52" s="308"/>
      <c r="FO52" s="308"/>
      <c r="FP52" s="308"/>
      <c r="FQ52" s="308"/>
      <c r="FR52" s="308"/>
      <c r="FS52" s="308"/>
      <c r="FT52" s="308"/>
      <c r="FU52" s="308"/>
      <c r="FV52" s="308"/>
      <c r="FW52" s="308"/>
      <c r="FX52" s="308"/>
      <c r="FY52" s="308"/>
      <c r="FZ52" s="308"/>
      <c r="GA52" s="308"/>
      <c r="GB52" s="308"/>
      <c r="GC52" s="308"/>
      <c r="GD52" s="308"/>
      <c r="GE52" s="308"/>
      <c r="GF52" s="308"/>
      <c r="GG52" s="308"/>
      <c r="GH52" s="308"/>
      <c r="GI52" s="308"/>
      <c r="GJ52" s="308"/>
      <c r="GK52" s="308"/>
      <c r="GL52" s="308"/>
      <c r="GM52" s="308"/>
      <c r="GN52" s="308"/>
      <c r="GO52" s="308"/>
      <c r="GP52" s="308"/>
      <c r="GQ52" s="308"/>
      <c r="GR52" s="308"/>
      <c r="GS52" s="308"/>
      <c r="GT52" s="308"/>
      <c r="GU52" s="308"/>
      <c r="GV52" s="308"/>
      <c r="GW52" s="308"/>
      <c r="GX52" s="308"/>
      <c r="GY52" s="308"/>
      <c r="GZ52" s="308"/>
      <c r="HA52" s="308"/>
      <c r="HB52" s="308"/>
      <c r="HC52" s="308"/>
      <c r="HD52" s="308"/>
      <c r="HE52" s="308"/>
      <c r="HF52" s="308"/>
      <c r="HG52" s="308"/>
      <c r="HH52" s="308"/>
      <c r="HI52" s="308"/>
      <c r="HJ52" s="308"/>
      <c r="HK52" s="308"/>
      <c r="HL52" s="308"/>
      <c r="HM52" s="308"/>
      <c r="HN52" s="308"/>
      <c r="HO52" s="308"/>
      <c r="HP52" s="308"/>
      <c r="HQ52" s="308"/>
      <c r="HR52" s="308"/>
      <c r="HS52" s="308"/>
      <c r="HT52" s="308"/>
      <c r="HU52" s="308"/>
      <c r="HV52" s="308"/>
      <c r="HW52" s="308"/>
      <c r="HX52" s="308"/>
      <c r="HY52" s="308"/>
      <c r="HZ52" s="308"/>
      <c r="IA52" s="308"/>
      <c r="IB52" s="308"/>
      <c r="IC52" s="308"/>
      <c r="ID52" s="308"/>
      <c r="IE52" s="308"/>
      <c r="IF52" s="308"/>
      <c r="IG52" s="308"/>
      <c r="IH52" s="308"/>
      <c r="II52" s="308"/>
      <c r="IJ52" s="308"/>
      <c r="IK52" s="308"/>
      <c r="IL52" s="308"/>
      <c r="IM52" s="308"/>
      <c r="IN52" s="308"/>
      <c r="IO52" s="308"/>
    </row>
    <row r="53" spans="1:249" s="396" customFormat="1" ht="24.95" customHeight="1">
      <c r="A53" s="287" t="str">
        <f>+IF([1]NOVIEMBRE!A53=0,"",[1]NOVIEMBRE!A53)</f>
        <v>1130109-2</v>
      </c>
      <c r="B53" s="419" t="str">
        <f>+IF([1]NOVIEMBRE!B53=0,"",[1]NOVIEMBRE!B53)</f>
        <v>Vigencia Anterior</v>
      </c>
      <c r="C53" s="289">
        <f>+[1]ENERO!C53</f>
        <v>0</v>
      </c>
      <c r="D53" s="290">
        <f>[1]NOVIEMBRE!D53+DICIEMBRE!P53</f>
        <v>0</v>
      </c>
      <c r="E53" s="290">
        <f>[1]NOVIEMBRE!E53+DICIEMBRE!Q53</f>
        <v>0</v>
      </c>
      <c r="F53" s="290">
        <f>SUM(C53:E53)</f>
        <v>0</v>
      </c>
      <c r="G53" s="290">
        <f>[1]NOVIEMBRE!I53</f>
        <v>0</v>
      </c>
      <c r="H53" s="293">
        <v>0</v>
      </c>
      <c r="I53" s="290">
        <f>SUM(G53:H53)</f>
        <v>0</v>
      </c>
      <c r="J53" s="290">
        <f>[1]NOVIEMBRE!L53</f>
        <v>0</v>
      </c>
      <c r="K53" s="293">
        <v>0</v>
      </c>
      <c r="L53" s="290">
        <f>SUM(J53:K53)</f>
        <v>0</v>
      </c>
      <c r="M53" s="290">
        <f>F53-I53</f>
        <v>0</v>
      </c>
      <c r="N53" s="291">
        <f>F53-L53</f>
        <v>0</v>
      </c>
      <c r="O53" s="308"/>
      <c r="P53" s="295">
        <v>0</v>
      </c>
      <c r="Q53" s="296">
        <v>0</v>
      </c>
      <c r="R53" s="179"/>
      <c r="S53" s="399" t="str">
        <f>+IF([1]NOVIEMBRE!S53=0,"",[1]NOVIEMBRE!S53)</f>
        <v>1010302-4</v>
      </c>
      <c r="T53" s="400" t="str">
        <f>+IF([1]NOVIEMBRE!T53=0,"",[1]NOVIEMBRE!T53)</f>
        <v>Aporte a ARL. - recursos propios</v>
      </c>
      <c r="U53" s="351">
        <f>+[1]ENERO!U53</f>
        <v>171582</v>
      </c>
      <c r="V53" s="352">
        <f>[1]NOVIEMBRE!V53+DICIEMBRE!AL53</f>
        <v>0</v>
      </c>
      <c r="W53" s="352">
        <f>[1]NOVIEMBRE!W53+DICIEMBRE!AM53</f>
        <v>0</v>
      </c>
      <c r="X53" s="353">
        <f t="shared" si="58"/>
        <v>171582</v>
      </c>
      <c r="Y53" s="354">
        <f>[1]NOVIEMBRE!AA53</f>
        <v>0</v>
      </c>
      <c r="Z53" s="293">
        <v>171582</v>
      </c>
      <c r="AA53" s="353">
        <f t="shared" si="59"/>
        <v>171582</v>
      </c>
      <c r="AB53" s="354">
        <f>[1]NOVIEMBRE!AD53</f>
        <v>0</v>
      </c>
      <c r="AC53" s="293">
        <v>171582</v>
      </c>
      <c r="AD53" s="353">
        <f t="shared" si="60"/>
        <v>171582</v>
      </c>
      <c r="AE53" s="354">
        <f>[1]NOVIEMBRE!AG53</f>
        <v>0</v>
      </c>
      <c r="AF53" s="293">
        <v>0</v>
      </c>
      <c r="AG53" s="353">
        <f t="shared" si="61"/>
        <v>0</v>
      </c>
      <c r="AH53" s="354">
        <f t="shared" si="62"/>
        <v>0</v>
      </c>
      <c r="AI53" s="352">
        <f t="shared" si="63"/>
        <v>0</v>
      </c>
      <c r="AJ53" s="355">
        <f t="shared" si="64"/>
        <v>171582</v>
      </c>
      <c r="AK53" s="179"/>
      <c r="AL53" s="295">
        <v>0</v>
      </c>
      <c r="AM53" s="296">
        <v>0</v>
      </c>
      <c r="AN53" s="179"/>
      <c r="AO53" s="97"/>
      <c r="AP53" s="97"/>
      <c r="AQ53" s="97"/>
      <c r="AR53" s="97"/>
      <c r="AS53" s="97"/>
      <c r="AT53" s="97"/>
      <c r="AU53" s="97"/>
      <c r="AV53" s="97"/>
      <c r="AW53" s="97"/>
      <c r="AX53" s="97"/>
      <c r="AY53" s="97"/>
      <c r="AZ53" s="97"/>
      <c r="BA53" s="308"/>
      <c r="BF53" s="308"/>
      <c r="BG53" s="308"/>
      <c r="BH53" s="308"/>
      <c r="BI53" s="308"/>
      <c r="BJ53" s="308"/>
      <c r="BK53" s="308"/>
      <c r="BL53" s="308"/>
      <c r="BM53" s="308"/>
      <c r="BN53" s="308"/>
      <c r="BO53" s="308"/>
      <c r="BP53" s="308"/>
      <c r="BQ53" s="458"/>
      <c r="BR53" s="308"/>
      <c r="BS53" s="308"/>
      <c r="BT53" s="308"/>
      <c r="BU53" s="308"/>
      <c r="BV53" s="308"/>
      <c r="BW53" s="308"/>
      <c r="BX53" s="308"/>
      <c r="BY53" s="308"/>
      <c r="BZ53" s="308"/>
      <c r="CA53" s="308"/>
      <c r="CB53" s="308"/>
      <c r="CC53" s="308"/>
      <c r="CD53" s="308"/>
      <c r="CE53" s="308"/>
      <c r="CF53" s="308"/>
      <c r="CG53" s="308"/>
      <c r="CH53" s="308"/>
      <c r="CI53" s="308"/>
      <c r="CJ53" s="308"/>
      <c r="CK53" s="308"/>
      <c r="CL53" s="308"/>
      <c r="CM53" s="308"/>
      <c r="CN53" s="308"/>
      <c r="CO53" s="308"/>
      <c r="CP53" s="308"/>
      <c r="CQ53" s="308"/>
      <c r="CR53" s="308"/>
      <c r="CS53" s="308"/>
      <c r="CT53" s="308"/>
      <c r="CU53" s="308"/>
      <c r="CV53" s="308"/>
      <c r="CW53" s="308"/>
      <c r="CX53" s="308"/>
      <c r="CY53" s="308"/>
      <c r="CZ53" s="308"/>
      <c r="DA53" s="308"/>
      <c r="DB53" s="308"/>
      <c r="DC53" s="308"/>
      <c r="DD53" s="308"/>
      <c r="DE53" s="308"/>
      <c r="DF53" s="308"/>
      <c r="DG53" s="308"/>
      <c r="DH53" s="308"/>
      <c r="DI53" s="308"/>
      <c r="DJ53" s="308"/>
      <c r="DK53" s="308"/>
      <c r="DL53" s="308"/>
      <c r="DM53" s="308"/>
      <c r="DN53" s="308"/>
      <c r="DO53" s="308"/>
      <c r="DP53" s="308"/>
      <c r="DQ53" s="308"/>
      <c r="DR53" s="308"/>
      <c r="DS53" s="308"/>
      <c r="DT53" s="308"/>
      <c r="DU53" s="308"/>
      <c r="DV53" s="308"/>
      <c r="DW53" s="308"/>
      <c r="DX53" s="308"/>
      <c r="DY53" s="308"/>
      <c r="DZ53" s="308"/>
      <c r="EA53" s="308"/>
      <c r="EB53" s="308"/>
      <c r="EC53" s="308"/>
      <c r="ED53" s="308"/>
      <c r="EE53" s="308"/>
      <c r="EF53" s="308"/>
      <c r="EG53" s="308"/>
      <c r="EH53" s="308"/>
      <c r="EI53" s="308"/>
      <c r="EJ53" s="308"/>
      <c r="EK53" s="308"/>
      <c r="EL53" s="308"/>
      <c r="EM53" s="308"/>
      <c r="EN53" s="308"/>
      <c r="EO53" s="308"/>
      <c r="EP53" s="308"/>
      <c r="EQ53" s="308"/>
      <c r="ER53" s="308"/>
      <c r="ES53" s="308"/>
      <c r="ET53" s="308"/>
      <c r="EU53" s="308"/>
      <c r="EV53" s="308"/>
      <c r="EW53" s="308"/>
      <c r="EX53" s="308"/>
      <c r="EY53" s="308"/>
      <c r="EZ53" s="308"/>
      <c r="FA53" s="308"/>
      <c r="FB53" s="308"/>
      <c r="FC53" s="308"/>
      <c r="FD53" s="308"/>
      <c r="FE53" s="308"/>
      <c r="FF53" s="308"/>
      <c r="FG53" s="308"/>
      <c r="FH53" s="308"/>
      <c r="FI53" s="308"/>
      <c r="FJ53" s="308"/>
      <c r="FK53" s="308"/>
      <c r="FL53" s="308"/>
      <c r="FM53" s="308"/>
      <c r="FN53" s="308"/>
      <c r="FO53" s="308"/>
      <c r="FP53" s="308"/>
      <c r="FQ53" s="308"/>
      <c r="FR53" s="308"/>
      <c r="FS53" s="308"/>
      <c r="FT53" s="308"/>
      <c r="FU53" s="308"/>
      <c r="FV53" s="308"/>
      <c r="FW53" s="308"/>
      <c r="FX53" s="308"/>
      <c r="FY53" s="308"/>
      <c r="FZ53" s="308"/>
      <c r="GA53" s="308"/>
      <c r="GB53" s="308"/>
      <c r="GC53" s="308"/>
      <c r="GD53" s="308"/>
      <c r="GE53" s="308"/>
      <c r="GF53" s="308"/>
      <c r="GG53" s="308"/>
      <c r="GH53" s="308"/>
      <c r="GI53" s="308"/>
      <c r="GJ53" s="308"/>
      <c r="GK53" s="308"/>
      <c r="GL53" s="308"/>
      <c r="GM53" s="308"/>
      <c r="GN53" s="308"/>
      <c r="GO53" s="308"/>
      <c r="GP53" s="308"/>
      <c r="GQ53" s="308"/>
      <c r="GR53" s="308"/>
      <c r="GS53" s="308"/>
      <c r="GT53" s="308"/>
      <c r="GU53" s="308"/>
      <c r="GV53" s="308"/>
      <c r="GW53" s="308"/>
      <c r="GX53" s="308"/>
      <c r="GY53" s="308"/>
      <c r="GZ53" s="308"/>
      <c r="HA53" s="308"/>
      <c r="HB53" s="308"/>
      <c r="HC53" s="308"/>
      <c r="HD53" s="308"/>
      <c r="HE53" s="308"/>
      <c r="HF53" s="308"/>
      <c r="HG53" s="308"/>
      <c r="HH53" s="308"/>
      <c r="HI53" s="308"/>
      <c r="HJ53" s="308"/>
      <c r="HK53" s="308"/>
      <c r="HL53" s="308"/>
      <c r="HM53" s="308"/>
      <c r="HN53" s="308"/>
      <c r="HO53" s="308"/>
      <c r="HP53" s="308"/>
      <c r="HQ53" s="308"/>
      <c r="HR53" s="308"/>
      <c r="HS53" s="308"/>
      <c r="HT53" s="308"/>
      <c r="HU53" s="308"/>
      <c r="HV53" s="308"/>
      <c r="HW53" s="308"/>
      <c r="HX53" s="308"/>
      <c r="HY53" s="308"/>
      <c r="HZ53" s="308"/>
      <c r="IA53" s="308"/>
      <c r="IB53" s="308"/>
      <c r="IC53" s="308"/>
      <c r="ID53" s="308"/>
      <c r="IE53" s="308"/>
      <c r="IF53" s="308"/>
      <c r="IG53" s="308"/>
      <c r="IH53" s="308"/>
      <c r="II53" s="308"/>
      <c r="IJ53" s="308"/>
      <c r="IK53" s="308"/>
      <c r="IL53" s="308"/>
      <c r="IM53" s="308"/>
      <c r="IN53" s="308"/>
      <c r="IO53" s="308"/>
    </row>
    <row r="54" spans="1:249" s="308" customFormat="1" ht="24.95" customHeight="1">
      <c r="A54" s="369">
        <f>+IF([1]NOVIEMBRE!A54=0,"",[1]NOVIEMBRE!A54)</f>
        <v>1130110</v>
      </c>
      <c r="B54" s="407" t="str">
        <f>+IF([1]NOVIEMBRE!B54=0,"",[1]NOVIEMBRE!B54)</f>
        <v>EMPRESAS MEDICINA PREPAGADA</v>
      </c>
      <c r="C54" s="371">
        <f t="shared" ref="C54:N54" si="66">SUM(C55:C56)</f>
        <v>0</v>
      </c>
      <c r="D54" s="408">
        <f t="shared" si="66"/>
        <v>0</v>
      </c>
      <c r="E54" s="408">
        <f t="shared" si="66"/>
        <v>0</v>
      </c>
      <c r="F54" s="408">
        <f t="shared" si="66"/>
        <v>0</v>
      </c>
      <c r="G54" s="408">
        <f t="shared" si="66"/>
        <v>0</v>
      </c>
      <c r="H54" s="408">
        <f t="shared" si="66"/>
        <v>0</v>
      </c>
      <c r="I54" s="408">
        <f t="shared" si="66"/>
        <v>0</v>
      </c>
      <c r="J54" s="408">
        <f t="shared" si="66"/>
        <v>0</v>
      </c>
      <c r="K54" s="408">
        <f t="shared" si="66"/>
        <v>0</v>
      </c>
      <c r="L54" s="408">
        <f t="shared" si="66"/>
        <v>0</v>
      </c>
      <c r="M54" s="408">
        <f t="shared" si="66"/>
        <v>0</v>
      </c>
      <c r="N54" s="372">
        <f t="shared" si="66"/>
        <v>0</v>
      </c>
      <c r="P54" s="371">
        <f>SUM(P55:P56)</f>
        <v>0</v>
      </c>
      <c r="Q54" s="372">
        <f>SUM(Q55:Q56)</f>
        <v>0</v>
      </c>
      <c r="R54" s="179"/>
      <c r="S54" s="399" t="str">
        <f>+IF([1]NOVIEMBRE!S54=0,"",[1]NOVIEMBRE!S54)</f>
        <v>1010302-5</v>
      </c>
      <c r="T54" s="400" t="str">
        <f>+IF([1]NOVIEMBRE!T54=0,"",[1]NOVIEMBRE!T54)</f>
        <v>Aporte a Caja Compensación Familiar</v>
      </c>
      <c r="U54" s="351">
        <f>+[1]ENERO!U54</f>
        <v>28586696</v>
      </c>
      <c r="V54" s="352">
        <f>[1]NOVIEMBRE!V54+DICIEMBRE!AL54</f>
        <v>0</v>
      </c>
      <c r="W54" s="352">
        <f>[1]NOVIEMBRE!W54+DICIEMBRE!AM54</f>
        <v>0</v>
      </c>
      <c r="X54" s="353">
        <f t="shared" si="58"/>
        <v>28586696</v>
      </c>
      <c r="Y54" s="354">
        <f>[1]NOVIEMBRE!AA54</f>
        <v>22895123</v>
      </c>
      <c r="Z54" s="293">
        <v>1994465</v>
      </c>
      <c r="AA54" s="353">
        <f t="shared" si="59"/>
        <v>24889588</v>
      </c>
      <c r="AB54" s="354">
        <f>[1]NOVIEMBRE!AD54</f>
        <v>22895123</v>
      </c>
      <c r="AC54" s="293">
        <v>1994465</v>
      </c>
      <c r="AD54" s="353">
        <f t="shared" si="60"/>
        <v>24889588</v>
      </c>
      <c r="AE54" s="354">
        <f>[1]NOVIEMBRE!AG54</f>
        <v>20861967</v>
      </c>
      <c r="AF54" s="293">
        <v>2033156</v>
      </c>
      <c r="AG54" s="353">
        <f t="shared" si="61"/>
        <v>22895123</v>
      </c>
      <c r="AH54" s="354">
        <f t="shared" si="62"/>
        <v>3697108</v>
      </c>
      <c r="AI54" s="352">
        <f t="shared" si="63"/>
        <v>3697108</v>
      </c>
      <c r="AJ54" s="355">
        <f t="shared" si="64"/>
        <v>5691573</v>
      </c>
      <c r="AK54" s="179"/>
      <c r="AL54" s="295">
        <v>0</v>
      </c>
      <c r="AM54" s="296">
        <v>0</v>
      </c>
      <c r="AN54" s="179"/>
      <c r="AO54" s="97"/>
      <c r="AP54" s="97"/>
      <c r="AQ54" s="97"/>
      <c r="AR54" s="97"/>
      <c r="AS54" s="97"/>
      <c r="AT54" s="97"/>
      <c r="AU54" s="97"/>
      <c r="AV54" s="97"/>
      <c r="AW54" s="97"/>
      <c r="AX54" s="97"/>
      <c r="AY54" s="97"/>
      <c r="AZ54" s="97"/>
      <c r="BQ54" s="458"/>
    </row>
    <row r="55" spans="1:249" s="396" customFormat="1" ht="24.95" customHeight="1">
      <c r="A55" s="287" t="str">
        <f>+IF([1]NOVIEMBRE!A55=0,"",[1]NOVIEMBRE!A55)</f>
        <v>1130110-1</v>
      </c>
      <c r="B55" s="419" t="str">
        <f>+CONCATENATE("Vigencia ",[1]INSTRUCCIONES!$F$3)</f>
        <v>Vigencia 2020</v>
      </c>
      <c r="C55" s="289">
        <f>+[1]ENERO!C55</f>
        <v>0</v>
      </c>
      <c r="D55" s="290">
        <f>[1]NOVIEMBRE!D55+DICIEMBRE!P55</f>
        <v>0</v>
      </c>
      <c r="E55" s="290">
        <f>[1]NOVIEMBRE!E55+DICIEMBRE!Q55</f>
        <v>0</v>
      </c>
      <c r="F55" s="290">
        <f>SUM(C55:E55)</f>
        <v>0</v>
      </c>
      <c r="G55" s="290">
        <f>[1]NOVIEMBRE!I55</f>
        <v>0</v>
      </c>
      <c r="H55" s="293">
        <v>0</v>
      </c>
      <c r="I55" s="290">
        <f>SUM(G55:H55)</f>
        <v>0</v>
      </c>
      <c r="J55" s="290">
        <f>[1]NOVIEMBRE!L55</f>
        <v>0</v>
      </c>
      <c r="K55" s="293">
        <v>0</v>
      </c>
      <c r="L55" s="290">
        <f>SUM(J55:K55)</f>
        <v>0</v>
      </c>
      <c r="M55" s="290">
        <f>F55-I55</f>
        <v>0</v>
      </c>
      <c r="N55" s="291">
        <f>F55-L55</f>
        <v>0</v>
      </c>
      <c r="O55" s="308"/>
      <c r="P55" s="295">
        <v>0</v>
      </c>
      <c r="Q55" s="296">
        <v>0</v>
      </c>
      <c r="R55" s="179"/>
      <c r="S55" s="349">
        <f>+IF([1]NOVIEMBRE!S55=0,"",[1]NOVIEMBRE!S55)</f>
        <v>1010399</v>
      </c>
      <c r="T55" s="350" t="str">
        <f>+IF([1]NOVIEMBRE!T55=0,"",[1]NOVIEMBRE!T55)</f>
        <v>Vigencias Anteriores</v>
      </c>
      <c r="U55" s="351">
        <f>+[1]ENERO!U55</f>
        <v>0</v>
      </c>
      <c r="V55" s="352">
        <f>[1]NOVIEMBRE!V55+DICIEMBRE!AL55</f>
        <v>0</v>
      </c>
      <c r="W55" s="352">
        <f>[1]NOVIEMBRE!W55+DICIEMBRE!AM55</f>
        <v>54915441</v>
      </c>
      <c r="X55" s="353">
        <f t="shared" si="58"/>
        <v>54915441</v>
      </c>
      <c r="Y55" s="354">
        <f>[1]NOVIEMBRE!AA55</f>
        <v>54915441</v>
      </c>
      <c r="Z55" s="293">
        <v>0</v>
      </c>
      <c r="AA55" s="353">
        <f t="shared" si="59"/>
        <v>54915441</v>
      </c>
      <c r="AB55" s="354">
        <f>[1]NOVIEMBRE!AD55</f>
        <v>54915441</v>
      </c>
      <c r="AC55" s="293">
        <v>0</v>
      </c>
      <c r="AD55" s="353">
        <f t="shared" si="60"/>
        <v>54915441</v>
      </c>
      <c r="AE55" s="354">
        <f>[1]NOVIEMBRE!AG55</f>
        <v>54915441</v>
      </c>
      <c r="AF55" s="293">
        <v>0</v>
      </c>
      <c r="AG55" s="353">
        <f t="shared" si="61"/>
        <v>54915441</v>
      </c>
      <c r="AH55" s="354">
        <f t="shared" si="62"/>
        <v>0</v>
      </c>
      <c r="AI55" s="352">
        <f t="shared" si="63"/>
        <v>0</v>
      </c>
      <c r="AJ55" s="355">
        <f t="shared" si="64"/>
        <v>0</v>
      </c>
      <c r="AK55" s="179"/>
      <c r="AL55" s="295">
        <v>0</v>
      </c>
      <c r="AM55" s="296">
        <v>0</v>
      </c>
      <c r="AN55" s="179"/>
      <c r="AO55" s="97"/>
      <c r="AP55" s="469"/>
      <c r="AQ55" s="97"/>
      <c r="AR55" s="97"/>
      <c r="AS55" s="97"/>
      <c r="AT55" s="97"/>
      <c r="AU55" s="97"/>
      <c r="AV55" s="97"/>
      <c r="AW55" s="97"/>
      <c r="AX55" s="97"/>
      <c r="AY55" s="97"/>
      <c r="AZ55" s="97"/>
      <c r="BA55" s="308"/>
      <c r="BF55" s="308"/>
      <c r="BG55" s="308"/>
      <c r="BH55" s="308"/>
      <c r="BI55" s="308"/>
      <c r="BJ55" s="308"/>
      <c r="BK55" s="308"/>
      <c r="BL55" s="308"/>
      <c r="BM55" s="308"/>
      <c r="BN55" s="308"/>
      <c r="BO55" s="308"/>
      <c r="BP55" s="308"/>
      <c r="BQ55" s="458"/>
      <c r="BR55" s="308"/>
      <c r="BS55" s="308"/>
      <c r="BT55" s="308"/>
      <c r="BU55" s="308"/>
      <c r="BV55" s="308"/>
      <c r="BW55" s="308"/>
      <c r="BX55" s="308"/>
      <c r="BY55" s="308"/>
      <c r="BZ55" s="308"/>
      <c r="CA55" s="308"/>
      <c r="CB55" s="308"/>
      <c r="CC55" s="308"/>
      <c r="CD55" s="308"/>
      <c r="CE55" s="308"/>
      <c r="CF55" s="308"/>
      <c r="CG55" s="308"/>
      <c r="CH55" s="308"/>
      <c r="CI55" s="308"/>
      <c r="CJ55" s="308"/>
      <c r="CK55" s="308"/>
      <c r="CL55" s="308"/>
      <c r="CM55" s="308"/>
      <c r="CN55" s="308"/>
      <c r="CO55" s="308"/>
      <c r="CP55" s="308"/>
      <c r="CQ55" s="308"/>
      <c r="CR55" s="308"/>
      <c r="CS55" s="308"/>
      <c r="CT55" s="308"/>
      <c r="CU55" s="308"/>
      <c r="CV55" s="308"/>
      <c r="CW55" s="308"/>
      <c r="CX55" s="308"/>
      <c r="CY55" s="308"/>
      <c r="CZ55" s="308"/>
      <c r="DA55" s="308"/>
      <c r="DB55" s="308"/>
      <c r="DC55" s="308"/>
      <c r="DD55" s="308"/>
      <c r="DE55" s="308"/>
      <c r="DF55" s="308"/>
      <c r="DG55" s="308"/>
      <c r="DH55" s="308"/>
      <c r="DI55" s="308"/>
      <c r="DJ55" s="308"/>
      <c r="DK55" s="308"/>
      <c r="DL55" s="308"/>
      <c r="DM55" s="308"/>
      <c r="DN55" s="308"/>
      <c r="DO55" s="308"/>
      <c r="DP55" s="308"/>
      <c r="DQ55" s="308"/>
      <c r="DR55" s="308"/>
      <c r="DS55" s="308"/>
      <c r="DT55" s="308"/>
      <c r="DU55" s="308"/>
      <c r="DV55" s="308"/>
      <c r="DW55" s="308"/>
      <c r="DX55" s="308"/>
      <c r="DY55" s="308"/>
      <c r="DZ55" s="308"/>
      <c r="EA55" s="308"/>
      <c r="EB55" s="308"/>
      <c r="EC55" s="308"/>
      <c r="ED55" s="308"/>
      <c r="EE55" s="308"/>
      <c r="EF55" s="308"/>
      <c r="EG55" s="308"/>
      <c r="EH55" s="308"/>
      <c r="EI55" s="308"/>
      <c r="EJ55" s="308"/>
      <c r="EK55" s="308"/>
      <c r="EL55" s="308"/>
      <c r="EM55" s="308"/>
      <c r="EN55" s="308"/>
      <c r="EO55" s="308"/>
      <c r="EP55" s="308"/>
      <c r="EQ55" s="308"/>
      <c r="ER55" s="308"/>
      <c r="ES55" s="308"/>
      <c r="ET55" s="308"/>
      <c r="EU55" s="308"/>
      <c r="EV55" s="308"/>
      <c r="EW55" s="308"/>
      <c r="EX55" s="308"/>
      <c r="EY55" s="308"/>
      <c r="EZ55" s="308"/>
      <c r="FA55" s="308"/>
      <c r="FB55" s="308"/>
      <c r="FC55" s="308"/>
      <c r="FD55" s="308"/>
      <c r="FE55" s="308"/>
      <c r="FF55" s="308"/>
      <c r="FG55" s="308"/>
      <c r="FH55" s="308"/>
      <c r="FI55" s="308"/>
      <c r="FJ55" s="308"/>
      <c r="FK55" s="308"/>
      <c r="FL55" s="308"/>
      <c r="FM55" s="308"/>
      <c r="FN55" s="308"/>
      <c r="FO55" s="308"/>
      <c r="FP55" s="308"/>
      <c r="FQ55" s="308"/>
      <c r="FR55" s="308"/>
      <c r="FS55" s="308"/>
      <c r="FT55" s="308"/>
      <c r="FU55" s="308"/>
      <c r="FV55" s="308"/>
      <c r="FW55" s="308"/>
      <c r="FX55" s="308"/>
      <c r="FY55" s="308"/>
      <c r="FZ55" s="308"/>
      <c r="GA55" s="308"/>
      <c r="GB55" s="308"/>
      <c r="GC55" s="308"/>
      <c r="GD55" s="308"/>
      <c r="GE55" s="308"/>
      <c r="GF55" s="308"/>
      <c r="GG55" s="308"/>
      <c r="GH55" s="308"/>
      <c r="GI55" s="308"/>
      <c r="GJ55" s="308"/>
      <c r="GK55" s="308"/>
      <c r="GL55" s="308"/>
      <c r="GM55" s="308"/>
      <c r="GN55" s="308"/>
      <c r="GO55" s="308"/>
      <c r="GP55" s="308"/>
      <c r="GQ55" s="308"/>
      <c r="GR55" s="308"/>
      <c r="GS55" s="308"/>
      <c r="GT55" s="308"/>
      <c r="GU55" s="308"/>
      <c r="GV55" s="308"/>
      <c r="GW55" s="308"/>
      <c r="GX55" s="308"/>
      <c r="GY55" s="308"/>
      <c r="GZ55" s="308"/>
      <c r="HA55" s="308"/>
      <c r="HB55" s="308"/>
      <c r="HC55" s="308"/>
      <c r="HD55" s="308"/>
      <c r="HE55" s="308"/>
      <c r="HF55" s="308"/>
      <c r="HG55" s="308"/>
      <c r="HH55" s="308"/>
      <c r="HI55" s="308"/>
      <c r="HJ55" s="308"/>
      <c r="HK55" s="308"/>
      <c r="HL55" s="308"/>
      <c r="HM55" s="308"/>
      <c r="HN55" s="308"/>
      <c r="HO55" s="308"/>
      <c r="HP55" s="308"/>
      <c r="HQ55" s="308"/>
      <c r="HR55" s="308"/>
      <c r="HS55" s="308"/>
      <c r="HT55" s="308"/>
      <c r="HU55" s="308"/>
      <c r="HV55" s="308"/>
      <c r="HW55" s="308"/>
      <c r="HX55" s="308"/>
      <c r="HY55" s="308"/>
      <c r="HZ55" s="308"/>
      <c r="IA55" s="308"/>
      <c r="IB55" s="308"/>
      <c r="IC55" s="308"/>
      <c r="ID55" s="308"/>
      <c r="IE55" s="308"/>
      <c r="IF55" s="308"/>
      <c r="IG55" s="308"/>
      <c r="IH55" s="308"/>
      <c r="II55" s="308"/>
      <c r="IJ55" s="308"/>
      <c r="IK55" s="308"/>
      <c r="IL55" s="308"/>
      <c r="IM55" s="308"/>
      <c r="IN55" s="308"/>
      <c r="IO55" s="308"/>
    </row>
    <row r="56" spans="1:249" s="396" customFormat="1" ht="24.95" customHeight="1">
      <c r="A56" s="287" t="str">
        <f>+IF([1]NOVIEMBRE!A56=0,"",[1]NOVIEMBRE!A56)</f>
        <v>1130110-2</v>
      </c>
      <c r="B56" s="419" t="str">
        <f>+IF([1]NOVIEMBRE!B56=0,"",[1]NOVIEMBRE!B56)</f>
        <v>Vigencia Anterior</v>
      </c>
      <c r="C56" s="289">
        <f>+[1]ENERO!C56</f>
        <v>0</v>
      </c>
      <c r="D56" s="290">
        <f>[1]NOVIEMBRE!D56+DICIEMBRE!P56</f>
        <v>0</v>
      </c>
      <c r="E56" s="290">
        <f>[1]NOVIEMBRE!E56+DICIEMBRE!Q56</f>
        <v>0</v>
      </c>
      <c r="F56" s="290">
        <f>SUM(C56:E56)</f>
        <v>0</v>
      </c>
      <c r="G56" s="290">
        <f>[1]NOVIEMBRE!I56</f>
        <v>0</v>
      </c>
      <c r="H56" s="293">
        <v>0</v>
      </c>
      <c r="I56" s="290">
        <f>SUM(G56:H56)</f>
        <v>0</v>
      </c>
      <c r="J56" s="290">
        <f>[1]NOVIEMBRE!L56</f>
        <v>0</v>
      </c>
      <c r="K56" s="293">
        <v>0</v>
      </c>
      <c r="L56" s="290">
        <f>SUM(J56:K56)</f>
        <v>0</v>
      </c>
      <c r="M56" s="290">
        <f>F56-I56</f>
        <v>0</v>
      </c>
      <c r="N56" s="291">
        <f>F56-L56</f>
        <v>0</v>
      </c>
      <c r="O56" s="308"/>
      <c r="P56" s="295">
        <v>0</v>
      </c>
      <c r="Q56" s="296">
        <v>0</v>
      </c>
      <c r="R56" s="179"/>
      <c r="S56" s="273" t="str">
        <f>+IF([1]NOVIEMBRE!S56=0,"",[1]NOVIEMBRE!S56)</f>
        <v/>
      </c>
      <c r="T56" s="274" t="str">
        <f>+IF([1]NOVIEMBRE!T56=0,"",[1]NOVIEMBRE!T56)</f>
        <v/>
      </c>
      <c r="U56" s="275"/>
      <c r="V56" s="275"/>
      <c r="W56" s="275"/>
      <c r="X56" s="275"/>
      <c r="Y56" s="275"/>
      <c r="Z56" s="275"/>
      <c r="AA56" s="275"/>
      <c r="AB56" s="275"/>
      <c r="AC56" s="275"/>
      <c r="AD56" s="275"/>
      <c r="AE56" s="275"/>
      <c r="AF56" s="275"/>
      <c r="AG56" s="275"/>
      <c r="AH56" s="275"/>
      <c r="AI56" s="275"/>
      <c r="AJ56" s="276"/>
      <c r="AK56" s="302"/>
      <c r="AL56" s="467"/>
      <c r="AM56" s="468"/>
      <c r="AN56" s="179"/>
      <c r="AO56" s="97"/>
      <c r="AP56" s="97"/>
      <c r="AQ56" s="97"/>
      <c r="AR56" s="97"/>
      <c r="AS56" s="97"/>
      <c r="AT56" s="97"/>
      <c r="AU56" s="97"/>
      <c r="AV56" s="97"/>
      <c r="AW56" s="97"/>
      <c r="AX56" s="97"/>
      <c r="AY56" s="97"/>
      <c r="AZ56" s="97"/>
      <c r="BA56" s="308"/>
      <c r="BF56" s="308"/>
      <c r="BG56" s="308"/>
      <c r="BH56" s="308"/>
      <c r="BI56" s="308"/>
      <c r="BJ56" s="308"/>
      <c r="BK56" s="308"/>
      <c r="BL56" s="308"/>
      <c r="BM56" s="308"/>
      <c r="BN56" s="308"/>
      <c r="BO56" s="308"/>
      <c r="BP56" s="308"/>
      <c r="BQ56" s="458"/>
      <c r="BR56" s="308"/>
      <c r="BS56" s="308"/>
      <c r="BT56" s="308"/>
      <c r="BU56" s="308"/>
      <c r="BV56" s="308"/>
      <c r="BW56" s="308"/>
      <c r="BX56" s="308"/>
      <c r="BY56" s="308"/>
      <c r="BZ56" s="308"/>
      <c r="CA56" s="308"/>
      <c r="CB56" s="308"/>
      <c r="CC56" s="308"/>
      <c r="CD56" s="308"/>
      <c r="CE56" s="308"/>
      <c r="CF56" s="308"/>
      <c r="CG56" s="308"/>
      <c r="CH56" s="308"/>
      <c r="CI56" s="308"/>
      <c r="CJ56" s="308"/>
      <c r="CK56" s="308"/>
      <c r="CL56" s="308"/>
      <c r="CM56" s="308"/>
      <c r="CN56" s="308"/>
      <c r="CO56" s="308"/>
      <c r="CP56" s="308"/>
      <c r="CQ56" s="308"/>
      <c r="CR56" s="308"/>
      <c r="CS56" s="308"/>
      <c r="CT56" s="308"/>
      <c r="CU56" s="308"/>
      <c r="CV56" s="308"/>
      <c r="CW56" s="308"/>
      <c r="CX56" s="308"/>
      <c r="CY56" s="308"/>
      <c r="CZ56" s="308"/>
      <c r="DA56" s="308"/>
      <c r="DB56" s="308"/>
      <c r="DC56" s="308"/>
      <c r="DD56" s="308"/>
      <c r="DE56" s="308"/>
      <c r="DF56" s="308"/>
      <c r="DG56" s="308"/>
      <c r="DH56" s="308"/>
      <c r="DI56" s="308"/>
      <c r="DJ56" s="308"/>
      <c r="DK56" s="308"/>
      <c r="DL56" s="308"/>
      <c r="DM56" s="308"/>
      <c r="DN56" s="308"/>
      <c r="DO56" s="308"/>
      <c r="DP56" s="308"/>
      <c r="DQ56" s="308"/>
      <c r="DR56" s="308"/>
      <c r="DS56" s="308"/>
      <c r="DT56" s="308"/>
      <c r="DU56" s="308"/>
      <c r="DV56" s="308"/>
      <c r="DW56" s="308"/>
      <c r="DX56" s="308"/>
      <c r="DY56" s="308"/>
      <c r="DZ56" s="308"/>
      <c r="EA56" s="308"/>
      <c r="EB56" s="308"/>
      <c r="EC56" s="308"/>
      <c r="ED56" s="308"/>
      <c r="EE56" s="308"/>
      <c r="EF56" s="308"/>
      <c r="EG56" s="308"/>
      <c r="EH56" s="308"/>
      <c r="EI56" s="308"/>
      <c r="EJ56" s="308"/>
      <c r="EK56" s="308"/>
      <c r="EL56" s="308"/>
      <c r="EM56" s="308"/>
      <c r="EN56" s="308"/>
      <c r="EO56" s="308"/>
      <c r="EP56" s="308"/>
      <c r="EQ56" s="308"/>
      <c r="ER56" s="308"/>
      <c r="ES56" s="308"/>
      <c r="ET56" s="308"/>
      <c r="EU56" s="308"/>
      <c r="EV56" s="308"/>
      <c r="EW56" s="308"/>
      <c r="EX56" s="308"/>
      <c r="EY56" s="308"/>
      <c r="EZ56" s="308"/>
      <c r="FA56" s="308"/>
      <c r="FB56" s="308"/>
      <c r="FC56" s="308"/>
      <c r="FD56" s="308"/>
      <c r="FE56" s="308"/>
      <c r="FF56" s="308"/>
      <c r="FG56" s="308"/>
      <c r="FH56" s="308"/>
      <c r="FI56" s="308"/>
      <c r="FJ56" s="308"/>
      <c r="FK56" s="308"/>
      <c r="FL56" s="308"/>
      <c r="FM56" s="308"/>
      <c r="FN56" s="308"/>
      <c r="FO56" s="308"/>
      <c r="FP56" s="308"/>
      <c r="FQ56" s="308"/>
      <c r="FR56" s="308"/>
      <c r="FS56" s="308"/>
      <c r="FT56" s="308"/>
      <c r="FU56" s="308"/>
      <c r="FV56" s="308"/>
      <c r="FW56" s="308"/>
      <c r="FX56" s="308"/>
      <c r="FY56" s="308"/>
      <c r="FZ56" s="308"/>
      <c r="GA56" s="308"/>
      <c r="GB56" s="308"/>
      <c r="GC56" s="308"/>
      <c r="GD56" s="308"/>
      <c r="GE56" s="308"/>
      <c r="GF56" s="308"/>
      <c r="GG56" s="308"/>
      <c r="GH56" s="308"/>
      <c r="GI56" s="308"/>
      <c r="GJ56" s="308"/>
      <c r="GK56" s="308"/>
      <c r="GL56" s="308"/>
      <c r="GM56" s="308"/>
      <c r="GN56" s="308"/>
      <c r="GO56" s="308"/>
      <c r="GP56" s="308"/>
      <c r="GQ56" s="308"/>
      <c r="GR56" s="308"/>
      <c r="GS56" s="308"/>
      <c r="GT56" s="308"/>
      <c r="GU56" s="308"/>
      <c r="GV56" s="308"/>
      <c r="GW56" s="308"/>
      <c r="GX56" s="308"/>
      <c r="GY56" s="308"/>
      <c r="GZ56" s="308"/>
      <c r="HA56" s="308"/>
      <c r="HB56" s="308"/>
      <c r="HC56" s="308"/>
      <c r="HD56" s="308"/>
      <c r="HE56" s="308"/>
      <c r="HF56" s="308"/>
      <c r="HG56" s="308"/>
      <c r="HH56" s="308"/>
      <c r="HI56" s="308"/>
      <c r="HJ56" s="308"/>
      <c r="HK56" s="308"/>
      <c r="HL56" s="308"/>
      <c r="HM56" s="308"/>
      <c r="HN56" s="308"/>
      <c r="HO56" s="308"/>
      <c r="HP56" s="308"/>
      <c r="HQ56" s="308"/>
      <c r="HR56" s="308"/>
      <c r="HS56" s="308"/>
      <c r="HT56" s="308"/>
      <c r="HU56" s="308"/>
      <c r="HV56" s="308"/>
      <c r="HW56" s="308"/>
      <c r="HX56" s="308"/>
      <c r="HY56" s="308"/>
      <c r="HZ56" s="308"/>
      <c r="IA56" s="308"/>
      <c r="IB56" s="308"/>
      <c r="IC56" s="308"/>
      <c r="ID56" s="308"/>
      <c r="IE56" s="308"/>
      <c r="IF56" s="308"/>
      <c r="IG56" s="308"/>
      <c r="IH56" s="308"/>
      <c r="II56" s="308"/>
      <c r="IJ56" s="308"/>
      <c r="IK56" s="308"/>
      <c r="IL56" s="308"/>
      <c r="IM56" s="308"/>
      <c r="IN56" s="308"/>
      <c r="IO56" s="308"/>
    </row>
    <row r="57" spans="1:249" s="308" customFormat="1" ht="24.95" customHeight="1">
      <c r="A57" s="369">
        <f>+IF([1]NOVIEMBRE!A57=0,"",[1]NOVIEMBRE!A57)</f>
        <v>1130111</v>
      </c>
      <c r="B57" s="407" t="str">
        <f>+IF([1]NOVIEMBRE!B57=0,"",[1]NOVIEMBRE!B57)</f>
        <v>IPS PRIVADAS</v>
      </c>
      <c r="C57" s="371">
        <f t="shared" ref="C57:N57" si="67">SUM(C58:C59)</f>
        <v>0</v>
      </c>
      <c r="D57" s="408">
        <f t="shared" si="67"/>
        <v>0</v>
      </c>
      <c r="E57" s="408">
        <f t="shared" si="67"/>
        <v>0</v>
      </c>
      <c r="F57" s="408">
        <f t="shared" si="67"/>
        <v>0</v>
      </c>
      <c r="G57" s="408">
        <f t="shared" si="67"/>
        <v>0</v>
      </c>
      <c r="H57" s="408">
        <f t="shared" si="67"/>
        <v>0</v>
      </c>
      <c r="I57" s="408">
        <f t="shared" si="67"/>
        <v>0</v>
      </c>
      <c r="J57" s="408">
        <f t="shared" si="67"/>
        <v>0</v>
      </c>
      <c r="K57" s="408">
        <f t="shared" si="67"/>
        <v>0</v>
      </c>
      <c r="L57" s="408">
        <f t="shared" si="67"/>
        <v>0</v>
      </c>
      <c r="M57" s="408">
        <f t="shared" si="67"/>
        <v>0</v>
      </c>
      <c r="N57" s="372">
        <f t="shared" si="67"/>
        <v>0</v>
      </c>
      <c r="P57" s="371">
        <f>SUM(P58:P59)</f>
        <v>0</v>
      </c>
      <c r="Q57" s="372">
        <f>SUM(Q58:Q59)</f>
        <v>0</v>
      </c>
      <c r="R57" s="179"/>
      <c r="S57" s="340">
        <f>+IF([1]NOVIEMBRE!S57=0,"",[1]NOVIEMBRE!S57)</f>
        <v>1010400</v>
      </c>
      <c r="T57" s="341" t="str">
        <f>+IF([1]NOVIEMBRE!T57=0,"",[1]NOVIEMBRE!T57)</f>
        <v>Contribuciones Inherentes nómina del Sector Publico</v>
      </c>
      <c r="U57" s="314">
        <f t="shared" ref="U57:AJ57" si="68">U58+U61</f>
        <v>35733370</v>
      </c>
      <c r="V57" s="315">
        <f t="shared" si="68"/>
        <v>0</v>
      </c>
      <c r="W57" s="315">
        <f t="shared" si="68"/>
        <v>2306524</v>
      </c>
      <c r="X57" s="316">
        <f t="shared" si="68"/>
        <v>38039894</v>
      </c>
      <c r="Y57" s="317">
        <f t="shared" si="68"/>
        <v>30862422</v>
      </c>
      <c r="Z57" s="315">
        <f t="shared" si="68"/>
        <v>2493081</v>
      </c>
      <c r="AA57" s="316">
        <f t="shared" si="68"/>
        <v>33355503</v>
      </c>
      <c r="AB57" s="317">
        <f t="shared" si="68"/>
        <v>30862422</v>
      </c>
      <c r="AC57" s="315">
        <f t="shared" si="68"/>
        <v>2493081</v>
      </c>
      <c r="AD57" s="316">
        <f t="shared" si="68"/>
        <v>33355503</v>
      </c>
      <c r="AE57" s="317">
        <f t="shared" si="68"/>
        <v>28320977</v>
      </c>
      <c r="AF57" s="315">
        <f t="shared" si="68"/>
        <v>2541445</v>
      </c>
      <c r="AG57" s="316">
        <f t="shared" si="68"/>
        <v>30862422</v>
      </c>
      <c r="AH57" s="317">
        <f t="shared" si="68"/>
        <v>4684391</v>
      </c>
      <c r="AI57" s="315">
        <f t="shared" si="68"/>
        <v>4684391</v>
      </c>
      <c r="AJ57" s="318">
        <f t="shared" si="68"/>
        <v>7177472</v>
      </c>
      <c r="AK57" s="179"/>
      <c r="AL57" s="317">
        <f>AL58+AL61</f>
        <v>0</v>
      </c>
      <c r="AM57" s="318">
        <f>AM58+AM61</f>
        <v>0</v>
      </c>
      <c r="AN57" s="179"/>
      <c r="AO57" s="97"/>
      <c r="AP57" s="97"/>
      <c r="AQ57" s="97"/>
      <c r="AR57" s="97"/>
      <c r="AS57" s="97"/>
      <c r="AT57" s="97"/>
      <c r="AU57" s="97"/>
      <c r="AV57" s="97"/>
      <c r="AW57" s="97"/>
      <c r="AX57" s="97"/>
      <c r="AY57" s="97"/>
      <c r="AZ57" s="97"/>
      <c r="BQ57" s="458"/>
    </row>
    <row r="58" spans="1:249" s="396" customFormat="1" ht="24.95" customHeight="1">
      <c r="A58" s="287" t="str">
        <f>+IF([1]NOVIEMBRE!A58=0,"",[1]NOVIEMBRE!A58)</f>
        <v>1130111-1</v>
      </c>
      <c r="B58" s="419" t="str">
        <f>+CONCATENATE("Vigencia ",[1]INSTRUCCIONES!$F$3)</f>
        <v>Vigencia 2020</v>
      </c>
      <c r="C58" s="289">
        <f>+[1]ENERO!C58</f>
        <v>0</v>
      </c>
      <c r="D58" s="290">
        <f>[1]NOVIEMBRE!D58+DICIEMBRE!P58</f>
        <v>0</v>
      </c>
      <c r="E58" s="290">
        <f>[1]NOVIEMBRE!E58+DICIEMBRE!Q58</f>
        <v>0</v>
      </c>
      <c r="F58" s="290">
        <f>SUM(C58:E58)</f>
        <v>0</v>
      </c>
      <c r="G58" s="290">
        <f>[1]NOVIEMBRE!I58</f>
        <v>0</v>
      </c>
      <c r="H58" s="293">
        <v>0</v>
      </c>
      <c r="I58" s="290">
        <f>SUM(G58:H58)</f>
        <v>0</v>
      </c>
      <c r="J58" s="290">
        <f>[1]NOVIEMBRE!L58</f>
        <v>0</v>
      </c>
      <c r="K58" s="293">
        <v>0</v>
      </c>
      <c r="L58" s="290">
        <f>SUM(J58:K58)</f>
        <v>0</v>
      </c>
      <c r="M58" s="290">
        <f>F58-I58</f>
        <v>0</v>
      </c>
      <c r="N58" s="291">
        <f>F58-L58</f>
        <v>0</v>
      </c>
      <c r="O58" s="308"/>
      <c r="P58" s="295">
        <v>0</v>
      </c>
      <c r="Q58" s="296">
        <v>0</v>
      </c>
      <c r="R58" s="179"/>
      <c r="S58" s="349">
        <f>+IF([1]NOVIEMBRE!S58=0,"",[1]NOVIEMBRE!S58)</f>
        <v>1010402</v>
      </c>
      <c r="T58" s="350" t="str">
        <f>+IF([1]NOVIEMBRE!T58=0,"",[1]NOVIEMBRE!T58)</f>
        <v>Contribuciones - Otros</v>
      </c>
      <c r="U58" s="351">
        <f t="shared" ref="U58:AJ58" si="69">SUM(U59:U60)</f>
        <v>35733370</v>
      </c>
      <c r="V58" s="352">
        <f t="shared" si="69"/>
        <v>0</v>
      </c>
      <c r="W58" s="352">
        <f t="shared" si="69"/>
        <v>0</v>
      </c>
      <c r="X58" s="353">
        <f t="shared" si="69"/>
        <v>35733370</v>
      </c>
      <c r="Y58" s="354">
        <f t="shared" si="69"/>
        <v>28555898</v>
      </c>
      <c r="Z58" s="385">
        <f t="shared" si="69"/>
        <v>2493081</v>
      </c>
      <c r="AA58" s="353">
        <f t="shared" si="69"/>
        <v>31048979</v>
      </c>
      <c r="AB58" s="354">
        <f t="shared" si="69"/>
        <v>28555898</v>
      </c>
      <c r="AC58" s="385">
        <f t="shared" si="69"/>
        <v>2493081</v>
      </c>
      <c r="AD58" s="353">
        <f t="shared" si="69"/>
        <v>31048979</v>
      </c>
      <c r="AE58" s="354">
        <f t="shared" si="69"/>
        <v>26014453</v>
      </c>
      <c r="AF58" s="385">
        <f t="shared" si="69"/>
        <v>2541445</v>
      </c>
      <c r="AG58" s="353">
        <f t="shared" si="69"/>
        <v>28555898</v>
      </c>
      <c r="AH58" s="354">
        <f t="shared" si="69"/>
        <v>4684391</v>
      </c>
      <c r="AI58" s="352">
        <f t="shared" si="69"/>
        <v>4684391</v>
      </c>
      <c r="AJ58" s="355">
        <f t="shared" si="69"/>
        <v>7177472</v>
      </c>
      <c r="AK58" s="179"/>
      <c r="AL58" s="386">
        <f>SUM(AL59:AL60)</f>
        <v>0</v>
      </c>
      <c r="AM58" s="387">
        <f>SUM(AM59:AM60)</f>
        <v>0</v>
      </c>
      <c r="AN58" s="179"/>
      <c r="AO58" s="470"/>
      <c r="AP58" s="469"/>
      <c r="AQ58" s="97"/>
      <c r="AR58" s="97"/>
      <c r="AS58" s="97"/>
      <c r="AT58" s="97"/>
      <c r="AU58" s="97"/>
      <c r="AV58" s="97"/>
      <c r="AW58" s="97"/>
      <c r="AX58" s="97"/>
      <c r="AY58" s="97"/>
      <c r="AZ58" s="97"/>
      <c r="BA58" s="308"/>
      <c r="BF58" s="308"/>
      <c r="BG58" s="308"/>
      <c r="BH58" s="308"/>
      <c r="BI58" s="308"/>
      <c r="BJ58" s="308"/>
      <c r="BK58" s="308"/>
      <c r="BL58" s="308"/>
      <c r="BM58" s="308"/>
      <c r="BN58" s="308"/>
      <c r="BO58" s="308"/>
      <c r="BP58" s="308"/>
      <c r="BQ58" s="458"/>
      <c r="BR58" s="308"/>
      <c r="BS58" s="308"/>
      <c r="BT58" s="308"/>
      <c r="BU58" s="308"/>
      <c r="BV58" s="308"/>
      <c r="BW58" s="308"/>
      <c r="BX58" s="308"/>
      <c r="BY58" s="308"/>
      <c r="BZ58" s="308"/>
      <c r="CA58" s="308"/>
      <c r="CB58" s="308"/>
      <c r="CC58" s="308"/>
      <c r="CD58" s="308"/>
      <c r="CE58" s="308"/>
      <c r="CF58" s="308"/>
      <c r="CG58" s="308"/>
      <c r="CH58" s="308"/>
      <c r="CI58" s="308"/>
      <c r="CJ58" s="308"/>
      <c r="CK58" s="308"/>
      <c r="CL58" s="308"/>
      <c r="CM58" s="308"/>
      <c r="CN58" s="308"/>
      <c r="CO58" s="308"/>
      <c r="CP58" s="308"/>
      <c r="CQ58" s="308"/>
      <c r="CR58" s="308"/>
      <c r="CS58" s="308"/>
      <c r="CT58" s="308"/>
      <c r="CU58" s="308"/>
      <c r="CV58" s="308"/>
      <c r="CW58" s="308"/>
      <c r="CX58" s="308"/>
      <c r="CY58" s="308"/>
      <c r="CZ58" s="308"/>
      <c r="DA58" s="308"/>
      <c r="DB58" s="308"/>
      <c r="DC58" s="308"/>
      <c r="DD58" s="308"/>
      <c r="DE58" s="308"/>
      <c r="DF58" s="308"/>
      <c r="DG58" s="308"/>
      <c r="DH58" s="308"/>
      <c r="DI58" s="308"/>
      <c r="DJ58" s="308"/>
      <c r="DK58" s="308"/>
      <c r="DL58" s="308"/>
      <c r="DM58" s="308"/>
      <c r="DN58" s="308"/>
      <c r="DO58" s="308"/>
      <c r="DP58" s="308"/>
      <c r="DQ58" s="308"/>
      <c r="DR58" s="308"/>
      <c r="DS58" s="308"/>
      <c r="DT58" s="308"/>
      <c r="DU58" s="308"/>
      <c r="DV58" s="308"/>
      <c r="DW58" s="308"/>
      <c r="DX58" s="308"/>
      <c r="DY58" s="308"/>
      <c r="DZ58" s="308"/>
      <c r="EA58" s="308"/>
      <c r="EB58" s="308"/>
      <c r="EC58" s="308"/>
      <c r="ED58" s="308"/>
      <c r="EE58" s="308"/>
      <c r="EF58" s="308"/>
      <c r="EG58" s="308"/>
      <c r="EH58" s="308"/>
      <c r="EI58" s="308"/>
      <c r="EJ58" s="308"/>
      <c r="EK58" s="308"/>
      <c r="EL58" s="308"/>
      <c r="EM58" s="308"/>
      <c r="EN58" s="308"/>
      <c r="EO58" s="308"/>
      <c r="EP58" s="308"/>
      <c r="EQ58" s="308"/>
      <c r="ER58" s="308"/>
      <c r="ES58" s="308"/>
      <c r="ET58" s="308"/>
      <c r="EU58" s="308"/>
      <c r="EV58" s="308"/>
      <c r="EW58" s="308"/>
      <c r="EX58" s="308"/>
      <c r="EY58" s="308"/>
      <c r="EZ58" s="308"/>
      <c r="FA58" s="308"/>
      <c r="FB58" s="308"/>
      <c r="FC58" s="308"/>
      <c r="FD58" s="308"/>
      <c r="FE58" s="308"/>
      <c r="FF58" s="308"/>
      <c r="FG58" s="308"/>
      <c r="FH58" s="308"/>
      <c r="FI58" s="308"/>
      <c r="FJ58" s="308"/>
      <c r="FK58" s="308"/>
      <c r="FL58" s="308"/>
      <c r="FM58" s="308"/>
      <c r="FN58" s="308"/>
      <c r="FO58" s="308"/>
      <c r="FP58" s="308"/>
      <c r="FQ58" s="308"/>
      <c r="FR58" s="308"/>
      <c r="FS58" s="308"/>
      <c r="FT58" s="308"/>
      <c r="FU58" s="308"/>
      <c r="FV58" s="308"/>
      <c r="FW58" s="308"/>
      <c r="FX58" s="308"/>
      <c r="FY58" s="308"/>
      <c r="FZ58" s="308"/>
      <c r="GA58" s="308"/>
      <c r="GB58" s="308"/>
      <c r="GC58" s="308"/>
      <c r="GD58" s="308"/>
      <c r="GE58" s="308"/>
      <c r="GF58" s="308"/>
      <c r="GG58" s="308"/>
      <c r="GH58" s="308"/>
      <c r="GI58" s="308"/>
      <c r="GJ58" s="308"/>
      <c r="GK58" s="308"/>
      <c r="GL58" s="308"/>
      <c r="GM58" s="308"/>
      <c r="GN58" s="308"/>
      <c r="GO58" s="308"/>
      <c r="GP58" s="308"/>
      <c r="GQ58" s="308"/>
      <c r="GR58" s="308"/>
      <c r="GS58" s="308"/>
      <c r="GT58" s="308"/>
      <c r="GU58" s="308"/>
      <c r="GV58" s="308"/>
      <c r="GW58" s="308"/>
      <c r="GX58" s="308"/>
      <c r="GY58" s="308"/>
      <c r="GZ58" s="308"/>
      <c r="HA58" s="308"/>
      <c r="HB58" s="308"/>
      <c r="HC58" s="308"/>
      <c r="HD58" s="308"/>
      <c r="HE58" s="308"/>
      <c r="HF58" s="308"/>
      <c r="HG58" s="308"/>
      <c r="HH58" s="308"/>
      <c r="HI58" s="308"/>
      <c r="HJ58" s="308"/>
      <c r="HK58" s="308"/>
      <c r="HL58" s="308"/>
      <c r="HM58" s="308"/>
      <c r="HN58" s="308"/>
      <c r="HO58" s="308"/>
      <c r="HP58" s="308"/>
      <c r="HQ58" s="308"/>
      <c r="HR58" s="308"/>
      <c r="HS58" s="308"/>
      <c r="HT58" s="308"/>
      <c r="HU58" s="308"/>
      <c r="HV58" s="308"/>
      <c r="HW58" s="308"/>
      <c r="HX58" s="308"/>
      <c r="HY58" s="308"/>
      <c r="HZ58" s="308"/>
      <c r="IA58" s="308"/>
      <c r="IB58" s="308"/>
      <c r="IC58" s="308"/>
      <c r="ID58" s="308"/>
      <c r="IE58" s="308"/>
      <c r="IF58" s="308"/>
      <c r="IG58" s="308"/>
      <c r="IH58" s="308"/>
      <c r="II58" s="308"/>
      <c r="IJ58" s="308"/>
      <c r="IK58" s="308"/>
      <c r="IL58" s="308"/>
      <c r="IM58" s="308"/>
      <c r="IN58" s="308"/>
      <c r="IO58" s="308"/>
    </row>
    <row r="59" spans="1:249" s="396" customFormat="1" ht="24.95" customHeight="1">
      <c r="A59" s="287" t="str">
        <f>+IF([1]NOVIEMBRE!A59=0,"",[1]NOVIEMBRE!A59)</f>
        <v>1130111-2</v>
      </c>
      <c r="B59" s="419" t="str">
        <f>+IF([1]NOVIEMBRE!B59=0,"",[1]NOVIEMBRE!B59)</f>
        <v>Vigencia Anterior</v>
      </c>
      <c r="C59" s="289">
        <f>+[1]ENERO!C59</f>
        <v>0</v>
      </c>
      <c r="D59" s="290">
        <f>[1]NOVIEMBRE!D59+DICIEMBRE!P59</f>
        <v>0</v>
      </c>
      <c r="E59" s="290">
        <f>[1]NOVIEMBRE!E59+DICIEMBRE!Q59</f>
        <v>0</v>
      </c>
      <c r="F59" s="290">
        <f>SUM(C59:E59)</f>
        <v>0</v>
      </c>
      <c r="G59" s="290">
        <f>[1]NOVIEMBRE!I59</f>
        <v>0</v>
      </c>
      <c r="H59" s="293">
        <v>0</v>
      </c>
      <c r="I59" s="290">
        <f>SUM(G59:H59)</f>
        <v>0</v>
      </c>
      <c r="J59" s="290">
        <f>[1]NOVIEMBRE!L59</f>
        <v>0</v>
      </c>
      <c r="K59" s="293">
        <v>0</v>
      </c>
      <c r="L59" s="290">
        <f>SUM(J59:K59)</f>
        <v>0</v>
      </c>
      <c r="M59" s="290">
        <f>F59-I59</f>
        <v>0</v>
      </c>
      <c r="N59" s="291">
        <f>F59-L59</f>
        <v>0</v>
      </c>
      <c r="O59" s="308"/>
      <c r="P59" s="295">
        <v>0</v>
      </c>
      <c r="Q59" s="296">
        <v>0</v>
      </c>
      <c r="R59" s="179"/>
      <c r="S59" s="399" t="str">
        <f>+IF([1]NOVIEMBRE!S59=0,"",[1]NOVIEMBRE!S59)</f>
        <v>1010402-1</v>
      </c>
      <c r="T59" s="400" t="str">
        <f>+IF([1]NOVIEMBRE!T59=0,"",[1]NOVIEMBRE!T59)</f>
        <v>S.E.N.A.</v>
      </c>
      <c r="U59" s="351">
        <f>+[1]ENERO!U59</f>
        <v>14293348</v>
      </c>
      <c r="V59" s="352">
        <f>[1]NOVIEMBRE!V59+DICIEMBRE!AL59</f>
        <v>0</v>
      </c>
      <c r="W59" s="352">
        <f>[1]NOVIEMBRE!W59+DICIEMBRE!AM59</f>
        <v>0</v>
      </c>
      <c r="X59" s="353">
        <f>SUM(U59:W59)</f>
        <v>14293348</v>
      </c>
      <c r="Y59" s="354">
        <f>[1]NOVIEMBRE!AA59</f>
        <v>11447565</v>
      </c>
      <c r="Z59" s="293">
        <v>997232</v>
      </c>
      <c r="AA59" s="353">
        <f>SUM(Y59:Z59)</f>
        <v>12444797</v>
      </c>
      <c r="AB59" s="354">
        <f>[1]NOVIEMBRE!AD59</f>
        <v>11447565</v>
      </c>
      <c r="AC59" s="293">
        <v>997232</v>
      </c>
      <c r="AD59" s="353">
        <f>SUM(AB59:AC59)</f>
        <v>12444797</v>
      </c>
      <c r="AE59" s="354">
        <f>[1]NOVIEMBRE!AG59</f>
        <v>10430987</v>
      </c>
      <c r="AF59" s="293">
        <v>1016578</v>
      </c>
      <c r="AG59" s="353">
        <f>SUM(AE59:AF59)</f>
        <v>11447565</v>
      </c>
      <c r="AH59" s="354">
        <f>X59-AA59</f>
        <v>1848551</v>
      </c>
      <c r="AI59" s="352">
        <f>X59-AD59</f>
        <v>1848551</v>
      </c>
      <c r="AJ59" s="355">
        <f>X59-AG59</f>
        <v>2845783</v>
      </c>
      <c r="AK59" s="179"/>
      <c r="AL59" s="295">
        <v>0</v>
      </c>
      <c r="AM59" s="296">
        <v>0</v>
      </c>
      <c r="AN59" s="179"/>
      <c r="AO59" s="97"/>
      <c r="AP59" s="97"/>
      <c r="AQ59" s="97"/>
      <c r="AR59" s="97"/>
      <c r="AS59" s="97"/>
      <c r="AT59" s="97"/>
      <c r="AU59" s="97"/>
      <c r="AV59" s="97"/>
      <c r="AW59" s="97"/>
      <c r="AX59" s="97"/>
      <c r="AY59" s="97"/>
      <c r="AZ59" s="97"/>
      <c r="BA59" s="308"/>
      <c r="BF59" s="308"/>
      <c r="BG59" s="308"/>
      <c r="BH59" s="308"/>
      <c r="BI59" s="308"/>
      <c r="BJ59" s="308"/>
      <c r="BK59" s="308"/>
      <c r="BL59" s="308"/>
      <c r="BM59" s="308"/>
      <c r="BN59" s="308"/>
      <c r="BO59" s="308"/>
      <c r="BP59" s="308"/>
      <c r="BQ59" s="458"/>
      <c r="BR59" s="308"/>
      <c r="BS59" s="308"/>
      <c r="BT59" s="308"/>
      <c r="BU59" s="308"/>
      <c r="BV59" s="308"/>
      <c r="BW59" s="308"/>
      <c r="BX59" s="308"/>
      <c r="BY59" s="308"/>
      <c r="BZ59" s="308"/>
      <c r="CA59" s="308"/>
      <c r="CB59" s="308"/>
      <c r="CC59" s="308"/>
      <c r="CD59" s="308"/>
      <c r="CE59" s="308"/>
      <c r="CF59" s="308"/>
      <c r="CG59" s="308"/>
      <c r="CH59" s="308"/>
      <c r="CI59" s="308"/>
      <c r="CJ59" s="308"/>
      <c r="CK59" s="308"/>
      <c r="CL59" s="308"/>
      <c r="CM59" s="308"/>
      <c r="CN59" s="308"/>
      <c r="CO59" s="308"/>
      <c r="CP59" s="308"/>
      <c r="CQ59" s="308"/>
      <c r="CR59" s="308"/>
      <c r="CS59" s="308"/>
      <c r="CT59" s="308"/>
      <c r="CU59" s="308"/>
      <c r="CV59" s="308"/>
      <c r="CW59" s="308"/>
      <c r="CX59" s="308"/>
      <c r="CY59" s="308"/>
      <c r="CZ59" s="308"/>
      <c r="DA59" s="308"/>
      <c r="DB59" s="308"/>
      <c r="DC59" s="308"/>
      <c r="DD59" s="308"/>
      <c r="DE59" s="308"/>
      <c r="DF59" s="308"/>
      <c r="DG59" s="308"/>
      <c r="DH59" s="308"/>
      <c r="DI59" s="308"/>
      <c r="DJ59" s="308"/>
      <c r="DK59" s="308"/>
      <c r="DL59" s="308"/>
      <c r="DM59" s="308"/>
      <c r="DN59" s="308"/>
      <c r="DO59" s="308"/>
      <c r="DP59" s="308"/>
      <c r="DQ59" s="308"/>
      <c r="DR59" s="308"/>
      <c r="DS59" s="308"/>
      <c r="DT59" s="308"/>
      <c r="DU59" s="308"/>
      <c r="DV59" s="308"/>
      <c r="DW59" s="308"/>
      <c r="DX59" s="308"/>
      <c r="DY59" s="308"/>
      <c r="DZ59" s="308"/>
      <c r="EA59" s="308"/>
      <c r="EB59" s="308"/>
      <c r="EC59" s="308"/>
      <c r="ED59" s="308"/>
      <c r="EE59" s="308"/>
      <c r="EF59" s="308"/>
      <c r="EG59" s="308"/>
      <c r="EH59" s="308"/>
      <c r="EI59" s="308"/>
      <c r="EJ59" s="308"/>
      <c r="EK59" s="308"/>
      <c r="EL59" s="308"/>
      <c r="EM59" s="308"/>
      <c r="EN59" s="308"/>
      <c r="EO59" s="308"/>
      <c r="EP59" s="308"/>
      <c r="EQ59" s="308"/>
      <c r="ER59" s="308"/>
      <c r="ES59" s="308"/>
      <c r="ET59" s="308"/>
      <c r="EU59" s="308"/>
      <c r="EV59" s="308"/>
      <c r="EW59" s="308"/>
      <c r="EX59" s="308"/>
      <c r="EY59" s="308"/>
      <c r="EZ59" s="308"/>
      <c r="FA59" s="308"/>
      <c r="FB59" s="308"/>
      <c r="FC59" s="308"/>
      <c r="FD59" s="308"/>
      <c r="FE59" s="308"/>
      <c r="FF59" s="308"/>
      <c r="FG59" s="308"/>
      <c r="FH59" s="308"/>
      <c r="FI59" s="308"/>
      <c r="FJ59" s="308"/>
      <c r="FK59" s="308"/>
      <c r="FL59" s="308"/>
      <c r="FM59" s="308"/>
      <c r="FN59" s="308"/>
      <c r="FO59" s="308"/>
      <c r="FP59" s="308"/>
      <c r="FQ59" s="308"/>
      <c r="FR59" s="308"/>
      <c r="FS59" s="308"/>
      <c r="FT59" s="308"/>
      <c r="FU59" s="308"/>
      <c r="FV59" s="308"/>
      <c r="FW59" s="308"/>
      <c r="FX59" s="308"/>
      <c r="FY59" s="308"/>
      <c r="FZ59" s="308"/>
      <c r="GA59" s="308"/>
      <c r="GB59" s="308"/>
      <c r="GC59" s="308"/>
      <c r="GD59" s="308"/>
      <c r="GE59" s="308"/>
      <c r="GF59" s="308"/>
      <c r="GG59" s="308"/>
      <c r="GH59" s="308"/>
      <c r="GI59" s="308"/>
      <c r="GJ59" s="308"/>
      <c r="GK59" s="308"/>
      <c r="GL59" s="308"/>
      <c r="GM59" s="308"/>
      <c r="GN59" s="308"/>
      <c r="GO59" s="308"/>
      <c r="GP59" s="308"/>
      <c r="GQ59" s="308"/>
      <c r="GR59" s="308"/>
      <c r="GS59" s="308"/>
      <c r="GT59" s="308"/>
      <c r="GU59" s="308"/>
      <c r="GV59" s="308"/>
      <c r="GW59" s="308"/>
      <c r="GX59" s="308"/>
      <c r="GY59" s="308"/>
      <c r="GZ59" s="308"/>
      <c r="HA59" s="308"/>
      <c r="HB59" s="308"/>
      <c r="HC59" s="308"/>
      <c r="HD59" s="308"/>
      <c r="HE59" s="308"/>
      <c r="HF59" s="308"/>
      <c r="HG59" s="308"/>
      <c r="HH59" s="308"/>
      <c r="HI59" s="308"/>
      <c r="HJ59" s="308"/>
      <c r="HK59" s="308"/>
      <c r="HL59" s="308"/>
      <c r="HM59" s="308"/>
      <c r="HN59" s="308"/>
      <c r="HO59" s="308"/>
      <c r="HP59" s="308"/>
      <c r="HQ59" s="308"/>
      <c r="HR59" s="308"/>
      <c r="HS59" s="308"/>
      <c r="HT59" s="308"/>
      <c r="HU59" s="308"/>
      <c r="HV59" s="308"/>
      <c r="HW59" s="308"/>
      <c r="HX59" s="308"/>
      <c r="HY59" s="308"/>
      <c r="HZ59" s="308"/>
      <c r="IA59" s="308"/>
      <c r="IB59" s="308"/>
      <c r="IC59" s="308"/>
      <c r="ID59" s="308"/>
      <c r="IE59" s="308"/>
      <c r="IF59" s="308"/>
      <c r="IG59" s="308"/>
      <c r="IH59" s="308"/>
      <c r="II59" s="308"/>
      <c r="IJ59" s="308"/>
      <c r="IK59" s="308"/>
      <c r="IL59" s="308"/>
      <c r="IM59" s="308"/>
      <c r="IN59" s="308"/>
      <c r="IO59" s="308"/>
    </row>
    <row r="60" spans="1:249" s="308" customFormat="1" ht="24.95" customHeight="1">
      <c r="A60" s="369">
        <f>+IF([1]NOVIEMBRE!A60=0,"",[1]NOVIEMBRE!A60)</f>
        <v>1130112</v>
      </c>
      <c r="B60" s="407" t="str">
        <f>+IF([1]NOVIEMBRE!B60=0,"",[1]NOVIEMBRE!B60)</f>
        <v>IPS PUBLICAS</v>
      </c>
      <c r="C60" s="371">
        <f t="shared" ref="C60:N60" si="70">SUM(C61:C62)</f>
        <v>23864414</v>
      </c>
      <c r="D60" s="408">
        <f t="shared" si="70"/>
        <v>0</v>
      </c>
      <c r="E60" s="408">
        <f t="shared" si="70"/>
        <v>0</v>
      </c>
      <c r="F60" s="408">
        <f t="shared" si="70"/>
        <v>23864414</v>
      </c>
      <c r="G60" s="408">
        <f t="shared" si="70"/>
        <v>17423369</v>
      </c>
      <c r="H60" s="408">
        <f t="shared" si="70"/>
        <v>3637671</v>
      </c>
      <c r="I60" s="408">
        <f t="shared" si="70"/>
        <v>21061040</v>
      </c>
      <c r="J60" s="408">
        <f t="shared" si="70"/>
        <v>1301948</v>
      </c>
      <c r="K60" s="408">
        <f t="shared" si="70"/>
        <v>7152771</v>
      </c>
      <c r="L60" s="408">
        <f t="shared" si="70"/>
        <v>8454719</v>
      </c>
      <c r="M60" s="408">
        <f t="shared" si="70"/>
        <v>2803374</v>
      </c>
      <c r="N60" s="372">
        <f t="shared" si="70"/>
        <v>15409695</v>
      </c>
      <c r="P60" s="371">
        <f>SUM(P61:P62)</f>
        <v>0</v>
      </c>
      <c r="Q60" s="372">
        <f>SUM(Q61:Q62)</f>
        <v>0</v>
      </c>
      <c r="R60" s="179"/>
      <c r="S60" s="399" t="str">
        <f>+IF([1]NOVIEMBRE!S60=0,"",[1]NOVIEMBRE!S60)</f>
        <v>1010402-2</v>
      </c>
      <c r="T60" s="400" t="str">
        <f>+IF([1]NOVIEMBRE!T60=0,"",[1]NOVIEMBRE!T60)</f>
        <v>I.C.B.F.</v>
      </c>
      <c r="U60" s="351">
        <f>+[1]ENERO!U60</f>
        <v>21440022</v>
      </c>
      <c r="V60" s="352">
        <f>[1]NOVIEMBRE!V60+DICIEMBRE!AL60</f>
        <v>0</v>
      </c>
      <c r="W60" s="352">
        <f>[1]NOVIEMBRE!W60+DICIEMBRE!AM60</f>
        <v>0</v>
      </c>
      <c r="X60" s="353">
        <f>SUM(U60:W60)</f>
        <v>21440022</v>
      </c>
      <c r="Y60" s="354">
        <f>[1]NOVIEMBRE!AA60</f>
        <v>17108333</v>
      </c>
      <c r="Z60" s="293">
        <v>1495849</v>
      </c>
      <c r="AA60" s="353">
        <f>SUM(Y60:Z60)</f>
        <v>18604182</v>
      </c>
      <c r="AB60" s="354">
        <f>[1]NOVIEMBRE!AD60</f>
        <v>17108333</v>
      </c>
      <c r="AC60" s="293">
        <v>1495849</v>
      </c>
      <c r="AD60" s="353">
        <f>SUM(AB60:AC60)</f>
        <v>18604182</v>
      </c>
      <c r="AE60" s="354">
        <f>[1]NOVIEMBRE!AG60</f>
        <v>15583466</v>
      </c>
      <c r="AF60" s="293">
        <v>1524867</v>
      </c>
      <c r="AG60" s="353">
        <f>SUM(AE60:AF60)</f>
        <v>17108333</v>
      </c>
      <c r="AH60" s="354">
        <f>X60-AA60</f>
        <v>2835840</v>
      </c>
      <c r="AI60" s="352">
        <f>X60-AD60</f>
        <v>2835840</v>
      </c>
      <c r="AJ60" s="355">
        <f>X60-AG60</f>
        <v>4331689</v>
      </c>
      <c r="AK60" s="179"/>
      <c r="AL60" s="295">
        <v>0</v>
      </c>
      <c r="AM60" s="296">
        <v>0</v>
      </c>
      <c r="AN60" s="179"/>
      <c r="AO60" s="97"/>
      <c r="AP60" s="97"/>
      <c r="AQ60" s="97"/>
      <c r="AR60" s="97"/>
      <c r="AS60" s="97"/>
      <c r="AT60" s="97"/>
      <c r="AU60" s="97"/>
      <c r="AV60" s="97"/>
      <c r="AW60" s="97"/>
      <c r="AX60" s="97"/>
      <c r="AY60" s="97"/>
      <c r="AZ60" s="97"/>
      <c r="BQ60" s="458"/>
    </row>
    <row r="61" spans="1:249" s="396" customFormat="1" ht="24.95" customHeight="1">
      <c r="A61" s="287" t="str">
        <f>+IF([1]NOVIEMBRE!A61=0,"",[1]NOVIEMBRE!A61)</f>
        <v>1130112-1</v>
      </c>
      <c r="B61" s="419" t="str">
        <f>+CONCATENATE("Vigencia ",[1]INSTRUCCIONES!$F$3)</f>
        <v>Vigencia 2020</v>
      </c>
      <c r="C61" s="289">
        <f>+[1]ENERO!C61</f>
        <v>23864414</v>
      </c>
      <c r="D61" s="290">
        <f>[1]NOVIEMBRE!D61+DICIEMBRE!P61</f>
        <v>0</v>
      </c>
      <c r="E61" s="290">
        <f>[1]NOVIEMBRE!E61+DICIEMBRE!Q61</f>
        <v>0</v>
      </c>
      <c r="F61" s="290">
        <f>SUM(C61:E61)</f>
        <v>23864414</v>
      </c>
      <c r="G61" s="290">
        <f>[1]NOVIEMBRE!I61</f>
        <v>17356579</v>
      </c>
      <c r="H61" s="293">
        <v>943610</v>
      </c>
      <c r="I61" s="290">
        <f>SUM(G61:H61)</f>
        <v>18300189</v>
      </c>
      <c r="J61" s="290">
        <f>[1]NOVIEMBRE!L61</f>
        <v>1235158</v>
      </c>
      <c r="K61" s="293">
        <v>4458710</v>
      </c>
      <c r="L61" s="290">
        <f>SUM(J61:K61)</f>
        <v>5693868</v>
      </c>
      <c r="M61" s="290">
        <f>F61-I61</f>
        <v>5564225</v>
      </c>
      <c r="N61" s="291">
        <f>F61-L61</f>
        <v>18170546</v>
      </c>
      <c r="O61" s="308"/>
      <c r="P61" s="295">
        <v>0</v>
      </c>
      <c r="Q61" s="296">
        <v>0</v>
      </c>
      <c r="R61" s="179"/>
      <c r="S61" s="349">
        <f>+IF([1]NOVIEMBRE!S61=0,"",[1]NOVIEMBRE!S61)</f>
        <v>1010499</v>
      </c>
      <c r="T61" s="350" t="str">
        <f>+IF([1]NOVIEMBRE!T61=0,"",[1]NOVIEMBRE!T61)</f>
        <v>Vigencias Anteriores</v>
      </c>
      <c r="U61" s="351">
        <f>+[1]ENERO!U61</f>
        <v>0</v>
      </c>
      <c r="V61" s="352">
        <f>[1]NOVIEMBRE!V61+DICIEMBRE!AL61</f>
        <v>0</v>
      </c>
      <c r="W61" s="352">
        <f>[1]NOVIEMBRE!W61+DICIEMBRE!AM61</f>
        <v>2306524</v>
      </c>
      <c r="X61" s="353">
        <f>SUM(U61:W61)</f>
        <v>2306524</v>
      </c>
      <c r="Y61" s="354">
        <f>[1]NOVIEMBRE!AA61</f>
        <v>2306524</v>
      </c>
      <c r="Z61" s="293">
        <v>0</v>
      </c>
      <c r="AA61" s="353">
        <f>SUM(Y61:Z61)</f>
        <v>2306524</v>
      </c>
      <c r="AB61" s="354">
        <f>[1]NOVIEMBRE!AD61</f>
        <v>2306524</v>
      </c>
      <c r="AC61" s="293">
        <v>0</v>
      </c>
      <c r="AD61" s="353">
        <f>SUM(AB61:AC61)</f>
        <v>2306524</v>
      </c>
      <c r="AE61" s="354">
        <f>[1]NOVIEMBRE!AG61</f>
        <v>2306524</v>
      </c>
      <c r="AF61" s="293">
        <v>0</v>
      </c>
      <c r="AG61" s="353">
        <f>SUM(AE61:AF61)</f>
        <v>2306524</v>
      </c>
      <c r="AH61" s="354">
        <f>X61-AA61</f>
        <v>0</v>
      </c>
      <c r="AI61" s="352">
        <f>X61-AD61</f>
        <v>0</v>
      </c>
      <c r="AJ61" s="355">
        <f>X61-AG61</f>
        <v>0</v>
      </c>
      <c r="AK61" s="179"/>
      <c r="AL61" s="295">
        <v>0</v>
      </c>
      <c r="AM61" s="296">
        <v>0</v>
      </c>
      <c r="AN61" s="179"/>
      <c r="AO61" s="97"/>
      <c r="AP61" s="469"/>
      <c r="AQ61" s="97"/>
      <c r="AR61" s="97"/>
      <c r="AS61" s="97"/>
      <c r="AT61" s="97"/>
      <c r="AU61" s="469"/>
      <c r="AV61" s="469"/>
      <c r="AW61" s="97"/>
      <c r="AX61" s="97"/>
      <c r="AY61" s="97"/>
      <c r="AZ61" s="97"/>
      <c r="BA61" s="308"/>
      <c r="BF61" s="308"/>
      <c r="BG61" s="308"/>
      <c r="BH61" s="308"/>
      <c r="BI61" s="308"/>
      <c r="BJ61" s="308"/>
      <c r="BK61" s="308"/>
      <c r="BL61" s="308"/>
      <c r="BM61" s="308"/>
      <c r="BN61" s="308"/>
      <c r="BO61" s="308"/>
      <c r="BP61" s="308"/>
      <c r="BQ61" s="458"/>
      <c r="BR61" s="308"/>
      <c r="BS61" s="308"/>
      <c r="BT61" s="308"/>
      <c r="BU61" s="308"/>
      <c r="BV61" s="308"/>
      <c r="BW61" s="308"/>
      <c r="BX61" s="308"/>
      <c r="BY61" s="308"/>
      <c r="BZ61" s="308"/>
      <c r="CA61" s="308"/>
      <c r="CB61" s="308"/>
      <c r="CC61" s="308"/>
      <c r="CD61" s="308"/>
      <c r="CE61" s="308"/>
      <c r="CF61" s="308"/>
      <c r="CG61" s="308"/>
      <c r="CH61" s="308"/>
      <c r="CI61" s="308"/>
      <c r="CJ61" s="308"/>
      <c r="CK61" s="308"/>
      <c r="CL61" s="308"/>
      <c r="CM61" s="308"/>
      <c r="CN61" s="308"/>
      <c r="CO61" s="308"/>
      <c r="CP61" s="308"/>
      <c r="CQ61" s="308"/>
      <c r="CR61" s="308"/>
      <c r="CS61" s="308"/>
      <c r="CT61" s="308"/>
      <c r="CU61" s="308"/>
      <c r="CV61" s="308"/>
      <c r="CW61" s="308"/>
      <c r="CX61" s="308"/>
      <c r="CY61" s="308"/>
      <c r="CZ61" s="308"/>
      <c r="DA61" s="308"/>
      <c r="DB61" s="308"/>
      <c r="DC61" s="308"/>
      <c r="DD61" s="308"/>
      <c r="DE61" s="308"/>
      <c r="DF61" s="308"/>
      <c r="DG61" s="308"/>
      <c r="DH61" s="308"/>
      <c r="DI61" s="308"/>
      <c r="DJ61" s="308"/>
      <c r="DK61" s="308"/>
      <c r="DL61" s="308"/>
      <c r="DM61" s="308"/>
      <c r="DN61" s="308"/>
      <c r="DO61" s="308"/>
      <c r="DP61" s="308"/>
      <c r="DQ61" s="308"/>
      <c r="DR61" s="308"/>
      <c r="DS61" s="308"/>
      <c r="DT61" s="308"/>
      <c r="DU61" s="308"/>
      <c r="DV61" s="308"/>
      <c r="DW61" s="308"/>
      <c r="DX61" s="308"/>
      <c r="DY61" s="308"/>
      <c r="DZ61" s="308"/>
      <c r="EA61" s="308"/>
      <c r="EB61" s="308"/>
      <c r="EC61" s="308"/>
      <c r="ED61" s="308"/>
      <c r="EE61" s="308"/>
      <c r="EF61" s="308"/>
      <c r="EG61" s="308"/>
      <c r="EH61" s="308"/>
      <c r="EI61" s="308"/>
      <c r="EJ61" s="308"/>
      <c r="EK61" s="308"/>
      <c r="EL61" s="308"/>
      <c r="EM61" s="308"/>
      <c r="EN61" s="308"/>
      <c r="EO61" s="308"/>
      <c r="EP61" s="308"/>
      <c r="EQ61" s="308"/>
      <c r="ER61" s="308"/>
      <c r="ES61" s="308"/>
      <c r="ET61" s="308"/>
      <c r="EU61" s="308"/>
      <c r="EV61" s="308"/>
      <c r="EW61" s="308"/>
      <c r="EX61" s="308"/>
      <c r="EY61" s="308"/>
      <c r="EZ61" s="308"/>
      <c r="FA61" s="308"/>
      <c r="FB61" s="308"/>
      <c r="FC61" s="308"/>
      <c r="FD61" s="308"/>
      <c r="FE61" s="308"/>
      <c r="FF61" s="308"/>
      <c r="FG61" s="308"/>
      <c r="FH61" s="308"/>
      <c r="FI61" s="308"/>
      <c r="FJ61" s="308"/>
      <c r="FK61" s="308"/>
      <c r="FL61" s="308"/>
      <c r="FM61" s="308"/>
      <c r="FN61" s="308"/>
      <c r="FO61" s="308"/>
      <c r="FP61" s="308"/>
      <c r="FQ61" s="308"/>
      <c r="FR61" s="308"/>
      <c r="FS61" s="308"/>
      <c r="FT61" s="308"/>
      <c r="FU61" s="308"/>
      <c r="FV61" s="308"/>
      <c r="FW61" s="308"/>
      <c r="FX61" s="308"/>
      <c r="FY61" s="308"/>
      <c r="FZ61" s="308"/>
      <c r="GA61" s="308"/>
      <c r="GB61" s="308"/>
      <c r="GC61" s="308"/>
      <c r="GD61" s="308"/>
      <c r="GE61" s="308"/>
      <c r="GF61" s="308"/>
      <c r="GG61" s="308"/>
      <c r="GH61" s="308"/>
      <c r="GI61" s="308"/>
      <c r="GJ61" s="308"/>
      <c r="GK61" s="308"/>
      <c r="GL61" s="308"/>
      <c r="GM61" s="308"/>
      <c r="GN61" s="308"/>
      <c r="GO61" s="308"/>
      <c r="GP61" s="308"/>
      <c r="GQ61" s="308"/>
      <c r="GR61" s="308"/>
      <c r="GS61" s="308"/>
      <c r="GT61" s="308"/>
      <c r="GU61" s="308"/>
      <c r="GV61" s="308"/>
      <c r="GW61" s="308"/>
      <c r="GX61" s="308"/>
      <c r="GY61" s="308"/>
      <c r="GZ61" s="308"/>
      <c r="HA61" s="308"/>
      <c r="HB61" s="308"/>
      <c r="HC61" s="308"/>
      <c r="HD61" s="308"/>
      <c r="HE61" s="308"/>
      <c r="HF61" s="308"/>
      <c r="HG61" s="308"/>
      <c r="HH61" s="308"/>
      <c r="HI61" s="308"/>
      <c r="HJ61" s="308"/>
      <c r="HK61" s="308"/>
      <c r="HL61" s="308"/>
      <c r="HM61" s="308"/>
      <c r="HN61" s="308"/>
      <c r="HO61" s="308"/>
      <c r="HP61" s="308"/>
      <c r="HQ61" s="308"/>
      <c r="HR61" s="308"/>
      <c r="HS61" s="308"/>
      <c r="HT61" s="308"/>
      <c r="HU61" s="308"/>
      <c r="HV61" s="308"/>
      <c r="HW61" s="308"/>
      <c r="HX61" s="308"/>
      <c r="HY61" s="308"/>
      <c r="HZ61" s="308"/>
      <c r="IA61" s="308"/>
      <c r="IB61" s="308"/>
      <c r="IC61" s="308"/>
      <c r="ID61" s="308"/>
      <c r="IE61" s="308"/>
      <c r="IF61" s="308"/>
      <c r="IG61" s="308"/>
      <c r="IH61" s="308"/>
      <c r="II61" s="308"/>
      <c r="IJ61" s="308"/>
      <c r="IK61" s="308"/>
      <c r="IL61" s="308"/>
      <c r="IM61" s="308"/>
      <c r="IN61" s="308"/>
      <c r="IO61" s="308"/>
    </row>
    <row r="62" spans="1:249" s="396" customFormat="1" ht="24.95" customHeight="1">
      <c r="A62" s="287" t="str">
        <f>+IF([1]NOVIEMBRE!A62=0,"",[1]NOVIEMBRE!A62)</f>
        <v>1130112-2</v>
      </c>
      <c r="B62" s="419" t="str">
        <f>+IF([1]NOVIEMBRE!B62=0,"",[1]NOVIEMBRE!B62)</f>
        <v>Vigencia Anterior</v>
      </c>
      <c r="C62" s="289">
        <f>+[1]ENERO!C62</f>
        <v>0</v>
      </c>
      <c r="D62" s="290">
        <f>[1]NOVIEMBRE!D62+DICIEMBRE!P62</f>
        <v>0</v>
      </c>
      <c r="E62" s="290">
        <f>[1]NOVIEMBRE!E62+DICIEMBRE!Q62</f>
        <v>0</v>
      </c>
      <c r="F62" s="290">
        <f>SUM(C62:E62)</f>
        <v>0</v>
      </c>
      <c r="G62" s="290">
        <f>[1]NOVIEMBRE!I62</f>
        <v>66790</v>
      </c>
      <c r="H62" s="293">
        <v>2694061</v>
      </c>
      <c r="I62" s="290">
        <f>SUM(G62:H62)</f>
        <v>2760851</v>
      </c>
      <c r="J62" s="290">
        <f>[1]NOVIEMBRE!L62</f>
        <v>66790</v>
      </c>
      <c r="K62" s="293">
        <v>2694061</v>
      </c>
      <c r="L62" s="290">
        <f>SUM(J62:K62)</f>
        <v>2760851</v>
      </c>
      <c r="M62" s="290">
        <f>F62-I62</f>
        <v>-2760851</v>
      </c>
      <c r="N62" s="291">
        <f>F62-L62</f>
        <v>-2760851</v>
      </c>
      <c r="O62" s="308"/>
      <c r="P62" s="295">
        <v>0</v>
      </c>
      <c r="Q62" s="296">
        <v>0</v>
      </c>
      <c r="R62" s="179"/>
      <c r="S62" s="273" t="str">
        <f>+IF([1]NOVIEMBRE!S62=0,"",[1]NOVIEMBRE!S62)</f>
        <v/>
      </c>
      <c r="T62" s="274" t="str">
        <f>+IF([1]NOVIEMBRE!T62=0,"",[1]NOVIEMBRE!T62)</f>
        <v/>
      </c>
      <c r="U62" s="275"/>
      <c r="V62" s="275"/>
      <c r="W62" s="275"/>
      <c r="X62" s="275"/>
      <c r="Y62" s="275"/>
      <c r="Z62" s="275"/>
      <c r="AA62" s="275"/>
      <c r="AB62" s="275"/>
      <c r="AC62" s="275"/>
      <c r="AD62" s="275"/>
      <c r="AE62" s="275"/>
      <c r="AF62" s="275"/>
      <c r="AG62" s="275"/>
      <c r="AH62" s="275"/>
      <c r="AI62" s="275"/>
      <c r="AJ62" s="276"/>
      <c r="AK62" s="302"/>
      <c r="AL62" s="467"/>
      <c r="AM62" s="468"/>
      <c r="AN62" s="179"/>
      <c r="AO62" s="97"/>
      <c r="AP62" s="97"/>
      <c r="AQ62" s="97"/>
      <c r="AR62" s="97"/>
      <c r="AS62" s="97"/>
      <c r="AT62" s="97"/>
      <c r="AU62" s="97"/>
      <c r="AV62" s="97"/>
      <c r="AW62" s="97"/>
      <c r="AX62" s="97"/>
      <c r="AY62" s="97"/>
      <c r="AZ62" s="97"/>
      <c r="BA62" s="308"/>
      <c r="BF62" s="308"/>
      <c r="BG62" s="308"/>
      <c r="BH62" s="308"/>
      <c r="BI62" s="308"/>
      <c r="BJ62" s="308"/>
      <c r="BK62" s="308"/>
      <c r="BL62" s="308"/>
      <c r="BM62" s="308"/>
      <c r="BN62" s="308"/>
      <c r="BO62" s="308"/>
      <c r="BP62" s="308"/>
      <c r="BQ62" s="458"/>
      <c r="BR62" s="308"/>
      <c r="BS62" s="308"/>
      <c r="BT62" s="308"/>
      <c r="BU62" s="308"/>
      <c r="BV62" s="308"/>
      <c r="BW62" s="308"/>
      <c r="BX62" s="308"/>
      <c r="BY62" s="308"/>
      <c r="BZ62" s="308"/>
      <c r="CA62" s="308"/>
      <c r="CB62" s="308"/>
      <c r="CC62" s="308"/>
      <c r="CD62" s="308"/>
      <c r="CE62" s="308"/>
      <c r="CF62" s="308"/>
      <c r="CG62" s="308"/>
      <c r="CH62" s="308"/>
      <c r="CI62" s="308"/>
      <c r="CJ62" s="308"/>
      <c r="CK62" s="308"/>
      <c r="CL62" s="308"/>
      <c r="CM62" s="308"/>
      <c r="CN62" s="308"/>
      <c r="CO62" s="308"/>
      <c r="CP62" s="308"/>
      <c r="CQ62" s="308"/>
      <c r="CR62" s="308"/>
      <c r="CS62" s="308"/>
      <c r="CT62" s="308"/>
      <c r="CU62" s="308"/>
      <c r="CV62" s="308"/>
      <c r="CW62" s="308"/>
      <c r="CX62" s="308"/>
      <c r="CY62" s="308"/>
      <c r="CZ62" s="308"/>
      <c r="DA62" s="308"/>
      <c r="DB62" s="308"/>
      <c r="DC62" s="308"/>
      <c r="DD62" s="308"/>
      <c r="DE62" s="308"/>
      <c r="DF62" s="308"/>
      <c r="DG62" s="308"/>
      <c r="DH62" s="308"/>
      <c r="DI62" s="308"/>
      <c r="DJ62" s="308"/>
      <c r="DK62" s="308"/>
      <c r="DL62" s="308"/>
      <c r="DM62" s="308"/>
      <c r="DN62" s="308"/>
      <c r="DO62" s="308"/>
      <c r="DP62" s="308"/>
      <c r="DQ62" s="308"/>
      <c r="DR62" s="308"/>
      <c r="DS62" s="308"/>
      <c r="DT62" s="308"/>
      <c r="DU62" s="308"/>
      <c r="DV62" s="308"/>
      <c r="DW62" s="308"/>
      <c r="DX62" s="308"/>
      <c r="DY62" s="308"/>
      <c r="DZ62" s="308"/>
      <c r="EA62" s="308"/>
      <c r="EB62" s="308"/>
      <c r="EC62" s="308"/>
      <c r="ED62" s="308"/>
      <c r="EE62" s="308"/>
      <c r="EF62" s="308"/>
      <c r="EG62" s="308"/>
      <c r="EH62" s="308"/>
      <c r="EI62" s="308"/>
      <c r="EJ62" s="308"/>
      <c r="EK62" s="308"/>
      <c r="EL62" s="308"/>
      <c r="EM62" s="308"/>
      <c r="EN62" s="308"/>
      <c r="EO62" s="308"/>
      <c r="EP62" s="308"/>
      <c r="EQ62" s="308"/>
      <c r="ER62" s="308"/>
      <c r="ES62" s="308"/>
      <c r="ET62" s="308"/>
      <c r="EU62" s="308"/>
      <c r="EV62" s="308"/>
      <c r="EW62" s="308"/>
      <c r="EX62" s="308"/>
      <c r="EY62" s="308"/>
      <c r="EZ62" s="308"/>
      <c r="FA62" s="308"/>
      <c r="FB62" s="308"/>
      <c r="FC62" s="308"/>
      <c r="FD62" s="308"/>
      <c r="FE62" s="308"/>
      <c r="FF62" s="308"/>
      <c r="FG62" s="308"/>
      <c r="FH62" s="308"/>
      <c r="FI62" s="308"/>
      <c r="FJ62" s="308"/>
      <c r="FK62" s="308"/>
      <c r="FL62" s="308"/>
      <c r="FM62" s="308"/>
      <c r="FN62" s="308"/>
      <c r="FO62" s="308"/>
      <c r="FP62" s="308"/>
      <c r="FQ62" s="308"/>
      <c r="FR62" s="308"/>
      <c r="FS62" s="308"/>
      <c r="FT62" s="308"/>
      <c r="FU62" s="308"/>
      <c r="FV62" s="308"/>
      <c r="FW62" s="308"/>
      <c r="FX62" s="308"/>
      <c r="FY62" s="308"/>
      <c r="FZ62" s="308"/>
      <c r="GA62" s="308"/>
      <c r="GB62" s="308"/>
      <c r="GC62" s="308"/>
      <c r="GD62" s="308"/>
      <c r="GE62" s="308"/>
      <c r="GF62" s="308"/>
      <c r="GG62" s="308"/>
      <c r="GH62" s="308"/>
      <c r="GI62" s="308"/>
      <c r="GJ62" s="308"/>
      <c r="GK62" s="308"/>
      <c r="GL62" s="308"/>
      <c r="GM62" s="308"/>
      <c r="GN62" s="308"/>
      <c r="GO62" s="308"/>
      <c r="GP62" s="308"/>
      <c r="GQ62" s="308"/>
      <c r="GR62" s="308"/>
      <c r="GS62" s="308"/>
      <c r="GT62" s="308"/>
      <c r="GU62" s="308"/>
      <c r="GV62" s="308"/>
      <c r="GW62" s="308"/>
      <c r="GX62" s="308"/>
      <c r="GY62" s="308"/>
      <c r="GZ62" s="308"/>
      <c r="HA62" s="308"/>
      <c r="HB62" s="308"/>
      <c r="HC62" s="308"/>
      <c r="HD62" s="308"/>
      <c r="HE62" s="308"/>
      <c r="HF62" s="308"/>
      <c r="HG62" s="308"/>
      <c r="HH62" s="308"/>
      <c r="HI62" s="308"/>
      <c r="HJ62" s="308"/>
      <c r="HK62" s="308"/>
      <c r="HL62" s="308"/>
      <c r="HM62" s="308"/>
      <c r="HN62" s="308"/>
      <c r="HO62" s="308"/>
      <c r="HP62" s="308"/>
      <c r="HQ62" s="308"/>
      <c r="HR62" s="308"/>
      <c r="HS62" s="308"/>
      <c r="HT62" s="308"/>
      <c r="HU62" s="308"/>
      <c r="HV62" s="308"/>
      <c r="HW62" s="308"/>
      <c r="HX62" s="308"/>
      <c r="HY62" s="308"/>
      <c r="HZ62" s="308"/>
      <c r="IA62" s="308"/>
      <c r="IB62" s="308"/>
      <c r="IC62" s="308"/>
      <c r="ID62" s="308"/>
      <c r="IE62" s="308"/>
      <c r="IF62" s="308"/>
      <c r="IG62" s="308"/>
      <c r="IH62" s="308"/>
      <c r="II62" s="308"/>
      <c r="IJ62" s="308"/>
      <c r="IK62" s="308"/>
      <c r="IL62" s="308"/>
      <c r="IM62" s="308"/>
      <c r="IN62" s="308"/>
      <c r="IO62" s="308"/>
    </row>
    <row r="63" spans="1:249" s="308" customFormat="1" ht="24.95" customHeight="1">
      <c r="A63" s="369">
        <f>+IF([1]NOVIEMBRE!A63=0,"",[1]NOVIEMBRE!A63)</f>
        <v>1130113</v>
      </c>
      <c r="B63" s="407" t="str">
        <f>+IF([1]NOVIEMBRE!B63=0,"",[1]NOVIEMBRE!B63)</f>
        <v>COMPAÑIAS DE SEGUROS  - ACCIDENTES DE TRANSITO (SOAT)</v>
      </c>
      <c r="C63" s="371">
        <f t="shared" ref="C63:N63" si="71">SUM(C64:C65)</f>
        <v>2462814026</v>
      </c>
      <c r="D63" s="408">
        <f t="shared" si="71"/>
        <v>0</v>
      </c>
      <c r="E63" s="408">
        <f t="shared" si="71"/>
        <v>722974454</v>
      </c>
      <c r="F63" s="408">
        <f t="shared" si="71"/>
        <v>3185788480</v>
      </c>
      <c r="G63" s="408">
        <f t="shared" si="71"/>
        <v>2935333651</v>
      </c>
      <c r="H63" s="408">
        <f t="shared" si="71"/>
        <v>218343767</v>
      </c>
      <c r="I63" s="408">
        <f t="shared" si="71"/>
        <v>3153677418</v>
      </c>
      <c r="J63" s="408">
        <f t="shared" si="71"/>
        <v>2063259518</v>
      </c>
      <c r="K63" s="408">
        <f t="shared" si="71"/>
        <v>332009730</v>
      </c>
      <c r="L63" s="408">
        <f t="shared" si="71"/>
        <v>2395269248</v>
      </c>
      <c r="M63" s="408">
        <f t="shared" si="71"/>
        <v>32111062</v>
      </c>
      <c r="N63" s="372">
        <f t="shared" si="71"/>
        <v>790519232</v>
      </c>
      <c r="P63" s="371">
        <f>SUM(P64:P65)</f>
        <v>0</v>
      </c>
      <c r="Q63" s="372">
        <f>SUM(Q64:Q65)</f>
        <v>0</v>
      </c>
      <c r="R63" s="179"/>
      <c r="S63" s="312">
        <f>+IF([1]NOVIEMBRE!S63=0,"",[1]NOVIEMBRE!S63)</f>
        <v>1020010</v>
      </c>
      <c r="T63" s="313" t="str">
        <f>+IF([1]NOVIEMBRE!T63=0,"",[1]NOVIEMBRE!T63)</f>
        <v>Gastos de Operación</v>
      </c>
      <c r="U63" s="314">
        <f t="shared" ref="U63:AJ63" si="72">U65+U83+U90+U104</f>
        <v>15198949588</v>
      </c>
      <c r="V63" s="315">
        <f t="shared" si="72"/>
        <v>-2743000000</v>
      </c>
      <c r="W63" s="315">
        <f t="shared" si="72"/>
        <v>5016905244</v>
      </c>
      <c r="X63" s="316">
        <f t="shared" si="72"/>
        <v>17472854832</v>
      </c>
      <c r="Y63" s="317">
        <f t="shared" si="72"/>
        <v>17120126614</v>
      </c>
      <c r="Z63" s="315">
        <f t="shared" si="72"/>
        <v>-690447495</v>
      </c>
      <c r="AA63" s="316">
        <f t="shared" si="72"/>
        <v>16429679119</v>
      </c>
      <c r="AB63" s="317">
        <f t="shared" si="72"/>
        <v>15029552380</v>
      </c>
      <c r="AC63" s="315">
        <f t="shared" si="72"/>
        <v>1400126739</v>
      </c>
      <c r="AD63" s="316">
        <f t="shared" si="72"/>
        <v>16429679119</v>
      </c>
      <c r="AE63" s="317">
        <f t="shared" si="72"/>
        <v>12559357298</v>
      </c>
      <c r="AF63" s="315">
        <f t="shared" si="72"/>
        <v>1047636609</v>
      </c>
      <c r="AG63" s="316">
        <f t="shared" si="72"/>
        <v>13606993907</v>
      </c>
      <c r="AH63" s="317">
        <f t="shared" si="72"/>
        <v>1043175713</v>
      </c>
      <c r="AI63" s="315">
        <f t="shared" si="72"/>
        <v>1043175713</v>
      </c>
      <c r="AJ63" s="318">
        <f t="shared" si="72"/>
        <v>3865860925</v>
      </c>
      <c r="AK63" s="179"/>
      <c r="AL63" s="317">
        <f>AL65+AL83+AL90+AL104</f>
        <v>-82000000</v>
      </c>
      <c r="AM63" s="318">
        <f>AM65+AM83+AM90+AM104</f>
        <v>0</v>
      </c>
      <c r="AN63" s="179"/>
      <c r="AO63" s="97"/>
      <c r="AP63" s="97"/>
      <c r="AQ63" s="97"/>
      <c r="AR63" s="97"/>
      <c r="AS63" s="97"/>
      <c r="AT63" s="97"/>
      <c r="AU63" s="97"/>
      <c r="AV63" s="97"/>
      <c r="AW63" s="97"/>
      <c r="AX63" s="97"/>
      <c r="AY63" s="97"/>
      <c r="AZ63" s="97"/>
      <c r="BQ63" s="458"/>
    </row>
    <row r="64" spans="1:249" s="396" customFormat="1" ht="24.95" customHeight="1">
      <c r="A64" s="287" t="str">
        <f>+IF([1]NOVIEMBRE!A64=0,"",[1]NOVIEMBRE!A64)</f>
        <v>1130113-1</v>
      </c>
      <c r="B64" s="419" t="str">
        <f>+CONCATENATE("Vigencia ",[1]INSTRUCCIONES!$F$3)</f>
        <v>Vigencia 2020</v>
      </c>
      <c r="C64" s="289">
        <f>+[1]ENERO!C64</f>
        <v>2462814026</v>
      </c>
      <c r="D64" s="290">
        <f>[1]NOVIEMBRE!D64+DICIEMBRE!P64</f>
        <v>0</v>
      </c>
      <c r="E64" s="290">
        <f>[1]NOVIEMBRE!E64+DICIEMBRE!Q64</f>
        <v>0</v>
      </c>
      <c r="F64" s="290">
        <f>SUM(C64:E64)</f>
        <v>2462814026</v>
      </c>
      <c r="G64" s="290">
        <f>[1]NOVIEMBRE!I64</f>
        <v>2271275917</v>
      </c>
      <c r="H64" s="293">
        <v>194945969</v>
      </c>
      <c r="I64" s="290">
        <f>SUM(G64:H64)</f>
        <v>2466221886</v>
      </c>
      <c r="J64" s="290">
        <f>[1]NOVIEMBRE!L64</f>
        <v>1399201784</v>
      </c>
      <c r="K64" s="293">
        <v>308611932</v>
      </c>
      <c r="L64" s="290">
        <f>SUM(J64:K64)</f>
        <v>1707813716</v>
      </c>
      <c r="M64" s="290">
        <f>F64-I64</f>
        <v>-3407860</v>
      </c>
      <c r="N64" s="291">
        <f>F64-L64</f>
        <v>755000310</v>
      </c>
      <c r="O64" s="308"/>
      <c r="P64" s="295">
        <v>0</v>
      </c>
      <c r="Q64" s="296">
        <v>0</v>
      </c>
      <c r="R64" s="179"/>
      <c r="S64" s="273" t="str">
        <f>+IF([1]NOVIEMBRE!S64=0,"",[1]NOVIEMBRE!S64)</f>
        <v/>
      </c>
      <c r="T64" s="274" t="str">
        <f>+IF([1]NOVIEMBRE!T64=0,"",[1]NOVIEMBRE!T64)</f>
        <v/>
      </c>
      <c r="U64" s="275"/>
      <c r="V64" s="275"/>
      <c r="W64" s="275"/>
      <c r="X64" s="275"/>
      <c r="Y64" s="275"/>
      <c r="Z64" s="275"/>
      <c r="AA64" s="275"/>
      <c r="AB64" s="275"/>
      <c r="AC64" s="275"/>
      <c r="AD64" s="275"/>
      <c r="AE64" s="275"/>
      <c r="AF64" s="275"/>
      <c r="AG64" s="275"/>
      <c r="AH64" s="275"/>
      <c r="AI64" s="275"/>
      <c r="AJ64" s="276"/>
      <c r="AK64" s="179"/>
      <c r="AL64" s="332"/>
      <c r="AM64" s="333"/>
      <c r="AN64" s="179"/>
      <c r="AO64" s="97"/>
      <c r="AP64" s="97"/>
      <c r="AQ64" s="97"/>
      <c r="AR64" s="97"/>
      <c r="AS64" s="97"/>
      <c r="AT64" s="97"/>
      <c r="AU64" s="97"/>
      <c r="AV64" s="97"/>
      <c r="AW64" s="97"/>
      <c r="AX64" s="97"/>
      <c r="AY64" s="97"/>
      <c r="AZ64" s="97"/>
      <c r="BA64" s="308"/>
      <c r="BB64" s="308"/>
      <c r="BC64" s="308"/>
      <c r="BD64" s="308"/>
      <c r="BE64" s="308"/>
      <c r="BF64" s="308"/>
      <c r="BG64" s="308"/>
      <c r="BH64" s="308"/>
      <c r="BI64" s="308"/>
      <c r="BJ64" s="308"/>
      <c r="BK64" s="308"/>
      <c r="BL64" s="308"/>
      <c r="BM64" s="308"/>
      <c r="BN64" s="308"/>
      <c r="BO64" s="308"/>
      <c r="BP64" s="308"/>
      <c r="BQ64" s="458"/>
      <c r="BR64" s="308"/>
      <c r="BS64" s="308"/>
      <c r="BT64" s="308"/>
      <c r="BU64" s="308"/>
      <c r="BV64" s="308"/>
      <c r="BW64" s="308"/>
      <c r="BX64" s="308"/>
      <c r="BY64" s="308"/>
      <c r="BZ64" s="308"/>
      <c r="CA64" s="308"/>
      <c r="CB64" s="308"/>
      <c r="CC64" s="308"/>
      <c r="CD64" s="308"/>
      <c r="CE64" s="308"/>
      <c r="CF64" s="308"/>
      <c r="CG64" s="308"/>
      <c r="CH64" s="308"/>
      <c r="CI64" s="308"/>
      <c r="CJ64" s="308"/>
      <c r="CK64" s="308"/>
      <c r="CL64" s="308"/>
      <c r="CM64" s="308"/>
      <c r="CN64" s="308"/>
      <c r="CO64" s="308"/>
      <c r="CP64" s="308"/>
      <c r="CQ64" s="308"/>
      <c r="CR64" s="308"/>
      <c r="CS64" s="308"/>
      <c r="CT64" s="308"/>
      <c r="CU64" s="308"/>
      <c r="CV64" s="308"/>
      <c r="CW64" s="308"/>
      <c r="CX64" s="308"/>
      <c r="CY64" s="308"/>
      <c r="CZ64" s="308"/>
      <c r="DA64" s="308"/>
      <c r="DB64" s="308"/>
      <c r="DC64" s="308"/>
      <c r="DD64" s="308"/>
      <c r="DE64" s="308"/>
      <c r="DF64" s="308"/>
      <c r="DG64" s="308"/>
      <c r="DH64" s="308"/>
      <c r="DI64" s="308"/>
      <c r="DJ64" s="308"/>
      <c r="DK64" s="308"/>
      <c r="DL64" s="308"/>
      <c r="DM64" s="308"/>
      <c r="DN64" s="308"/>
      <c r="DO64" s="308"/>
      <c r="DP64" s="308"/>
      <c r="DQ64" s="308"/>
      <c r="DR64" s="308"/>
      <c r="DS64" s="308"/>
      <c r="DT64" s="308"/>
      <c r="DU64" s="308"/>
      <c r="DV64" s="308"/>
      <c r="DW64" s="308"/>
      <c r="DX64" s="308"/>
      <c r="DY64" s="308"/>
      <c r="DZ64" s="308"/>
      <c r="EA64" s="308"/>
      <c r="EB64" s="308"/>
      <c r="EC64" s="308"/>
      <c r="ED64" s="308"/>
      <c r="EE64" s="308"/>
      <c r="EF64" s="308"/>
      <c r="EG64" s="308"/>
      <c r="EH64" s="308"/>
      <c r="EI64" s="308"/>
      <c r="EJ64" s="308"/>
      <c r="EK64" s="308"/>
      <c r="EL64" s="308"/>
      <c r="EM64" s="308"/>
      <c r="EN64" s="308"/>
      <c r="EO64" s="308"/>
      <c r="EP64" s="308"/>
      <c r="EQ64" s="308"/>
      <c r="ER64" s="308"/>
      <c r="ES64" s="308"/>
      <c r="ET64" s="308"/>
      <c r="EU64" s="308"/>
      <c r="EV64" s="308"/>
      <c r="EW64" s="308"/>
      <c r="EX64" s="308"/>
      <c r="EY64" s="308"/>
      <c r="EZ64" s="308"/>
      <c r="FA64" s="308"/>
      <c r="FB64" s="308"/>
      <c r="FC64" s="308"/>
      <c r="FD64" s="308"/>
      <c r="FE64" s="308"/>
      <c r="FF64" s="308"/>
      <c r="FG64" s="308"/>
      <c r="FH64" s="308"/>
      <c r="FI64" s="308"/>
      <c r="FJ64" s="308"/>
      <c r="FK64" s="308"/>
      <c r="FL64" s="308"/>
      <c r="FM64" s="308"/>
      <c r="FN64" s="308"/>
      <c r="FO64" s="308"/>
      <c r="FP64" s="308"/>
      <c r="FQ64" s="308"/>
      <c r="FR64" s="308"/>
      <c r="FS64" s="308"/>
      <c r="FT64" s="308"/>
      <c r="FU64" s="308"/>
      <c r="FV64" s="308"/>
      <c r="FW64" s="308"/>
      <c r="FX64" s="308"/>
      <c r="FY64" s="308"/>
      <c r="FZ64" s="308"/>
      <c r="GA64" s="308"/>
      <c r="GB64" s="308"/>
      <c r="GC64" s="308"/>
      <c r="GD64" s="308"/>
      <c r="GE64" s="308"/>
      <c r="GF64" s="308"/>
      <c r="GG64" s="308"/>
      <c r="GH64" s="308"/>
      <c r="GI64" s="308"/>
      <c r="GJ64" s="308"/>
      <c r="GK64" s="308"/>
      <c r="GL64" s="308"/>
      <c r="GM64" s="308"/>
      <c r="GN64" s="308"/>
      <c r="GO64" s="308"/>
      <c r="GP64" s="308"/>
      <c r="GQ64" s="308"/>
      <c r="GR64" s="308"/>
      <c r="GS64" s="308"/>
      <c r="GT64" s="308"/>
      <c r="GU64" s="308"/>
      <c r="GV64" s="308"/>
      <c r="GW64" s="308"/>
      <c r="GX64" s="308"/>
      <c r="GY64" s="308"/>
      <c r="GZ64" s="308"/>
      <c r="HA64" s="308"/>
      <c r="HB64" s="308"/>
      <c r="HC64" s="308"/>
      <c r="HD64" s="308"/>
      <c r="HE64" s="308"/>
      <c r="HF64" s="308"/>
      <c r="HG64" s="308"/>
      <c r="HH64" s="308"/>
      <c r="HI64" s="308"/>
      <c r="HJ64" s="308"/>
      <c r="HK64" s="308"/>
      <c r="HL64" s="308"/>
      <c r="HM64" s="308"/>
      <c r="HN64" s="308"/>
      <c r="HO64" s="308"/>
      <c r="HP64" s="308"/>
      <c r="HQ64" s="308"/>
      <c r="HR64" s="308"/>
      <c r="HS64" s="308"/>
      <c r="HT64" s="308"/>
      <c r="HU64" s="308"/>
      <c r="HV64" s="308"/>
      <c r="HW64" s="308"/>
      <c r="HX64" s="308"/>
      <c r="HY64" s="308"/>
      <c r="HZ64" s="308"/>
      <c r="IA64" s="308"/>
      <c r="IB64" s="308"/>
      <c r="IC64" s="308"/>
      <c r="ID64" s="308"/>
      <c r="IE64" s="308"/>
      <c r="IF64" s="308"/>
      <c r="IG64" s="308"/>
      <c r="IH64" s="308"/>
      <c r="II64" s="308"/>
      <c r="IJ64" s="308"/>
      <c r="IK64" s="308"/>
      <c r="IL64" s="308"/>
      <c r="IM64" s="308"/>
      <c r="IN64" s="308"/>
      <c r="IO64" s="308"/>
    </row>
    <row r="65" spans="1:249" s="396" customFormat="1" ht="24.95" customHeight="1">
      <c r="A65" s="287" t="str">
        <f>+IF([1]NOVIEMBRE!A65=0,"",[1]NOVIEMBRE!A65)</f>
        <v>1130113-2</v>
      </c>
      <c r="B65" s="419" t="str">
        <f>+IF([1]NOVIEMBRE!B65=0,"",[1]NOVIEMBRE!B65)</f>
        <v>Vigencia Anterior</v>
      </c>
      <c r="C65" s="289">
        <f>+[1]ENERO!C65</f>
        <v>0</v>
      </c>
      <c r="D65" s="290">
        <f>[1]NOVIEMBRE!D65+DICIEMBRE!P65</f>
        <v>0</v>
      </c>
      <c r="E65" s="290">
        <f>[1]NOVIEMBRE!E65+DICIEMBRE!Q65</f>
        <v>722974454</v>
      </c>
      <c r="F65" s="290">
        <f>SUM(C65:E65)</f>
        <v>722974454</v>
      </c>
      <c r="G65" s="290">
        <f>[1]NOVIEMBRE!I65</f>
        <v>664057734</v>
      </c>
      <c r="H65" s="293">
        <v>23397798</v>
      </c>
      <c r="I65" s="290">
        <f>SUM(G65:H65)</f>
        <v>687455532</v>
      </c>
      <c r="J65" s="290">
        <f>[1]NOVIEMBRE!L65</f>
        <v>664057734</v>
      </c>
      <c r="K65" s="293">
        <v>23397798</v>
      </c>
      <c r="L65" s="290">
        <f>SUM(J65:K65)</f>
        <v>687455532</v>
      </c>
      <c r="M65" s="290">
        <f>F65-I65</f>
        <v>35518922</v>
      </c>
      <c r="N65" s="291">
        <f>F65-L65</f>
        <v>35518922</v>
      </c>
      <c r="O65" s="308"/>
      <c r="P65" s="295">
        <v>0</v>
      </c>
      <c r="Q65" s="296">
        <v>0</v>
      </c>
      <c r="R65" s="179"/>
      <c r="S65" s="340">
        <f>+IF([1]NOVIEMBRE!S65=0,"",[1]NOVIEMBRE!S65)</f>
        <v>1020100</v>
      </c>
      <c r="T65" s="341" t="str">
        <f>+IF([1]NOVIEMBRE!T65=0,"",[1]NOVIEMBRE!T65)</f>
        <v>Servicios Personales Asociados a Nómina</v>
      </c>
      <c r="U65" s="314">
        <f t="shared" ref="U65:AJ65" si="73">SUM(U66:U69)+U81</f>
        <v>1211618991</v>
      </c>
      <c r="V65" s="315">
        <f t="shared" si="73"/>
        <v>-150000000</v>
      </c>
      <c r="W65" s="315">
        <f t="shared" si="73"/>
        <v>68926278</v>
      </c>
      <c r="X65" s="316">
        <f t="shared" si="73"/>
        <v>1130545269</v>
      </c>
      <c r="Y65" s="317">
        <f t="shared" si="73"/>
        <v>979863562</v>
      </c>
      <c r="Z65" s="315">
        <f t="shared" si="73"/>
        <v>94918394</v>
      </c>
      <c r="AA65" s="316">
        <f t="shared" si="73"/>
        <v>1074781956</v>
      </c>
      <c r="AB65" s="317">
        <f t="shared" si="73"/>
        <v>979863562</v>
      </c>
      <c r="AC65" s="315">
        <f t="shared" si="73"/>
        <v>94918394</v>
      </c>
      <c r="AD65" s="316">
        <f t="shared" si="73"/>
        <v>1074781956</v>
      </c>
      <c r="AE65" s="317">
        <f t="shared" si="73"/>
        <v>843792741</v>
      </c>
      <c r="AF65" s="315">
        <f t="shared" si="73"/>
        <v>153356454</v>
      </c>
      <c r="AG65" s="316">
        <f t="shared" si="73"/>
        <v>997149195</v>
      </c>
      <c r="AH65" s="317">
        <f t="shared" si="73"/>
        <v>55763313</v>
      </c>
      <c r="AI65" s="315">
        <f t="shared" si="73"/>
        <v>55763313</v>
      </c>
      <c r="AJ65" s="318">
        <f t="shared" si="73"/>
        <v>133396074</v>
      </c>
      <c r="AK65" s="179"/>
      <c r="AL65" s="317">
        <f>SUM(AL66:AL69)+AL81</f>
        <v>-12000000</v>
      </c>
      <c r="AM65" s="318">
        <f>SUM(AM66:AM69)+AM81</f>
        <v>0</v>
      </c>
      <c r="AN65" s="179"/>
      <c r="AO65" s="97"/>
      <c r="AP65" s="97"/>
      <c r="AQ65" s="97"/>
      <c r="AR65" s="97"/>
      <c r="AS65" s="97"/>
      <c r="AT65" s="97"/>
      <c r="AU65" s="97"/>
      <c r="AV65" s="97"/>
      <c r="AW65" s="97"/>
      <c r="AX65" s="97"/>
      <c r="AY65" s="97"/>
      <c r="AZ65" s="97"/>
      <c r="BA65" s="308"/>
      <c r="BB65" s="308"/>
      <c r="BC65" s="308"/>
      <c r="BD65" s="308"/>
      <c r="BE65" s="308"/>
      <c r="BF65" s="308"/>
      <c r="BG65" s="308"/>
      <c r="BH65" s="308"/>
      <c r="BI65" s="308"/>
      <c r="BJ65" s="308"/>
      <c r="BK65" s="308"/>
      <c r="BL65" s="308"/>
      <c r="BM65" s="308"/>
      <c r="BN65" s="308"/>
      <c r="BO65" s="308"/>
      <c r="BP65" s="308"/>
      <c r="BQ65" s="458"/>
      <c r="BR65" s="308"/>
      <c r="BS65" s="308"/>
      <c r="BT65" s="308"/>
      <c r="BU65" s="308"/>
      <c r="BV65" s="308"/>
      <c r="BW65" s="308"/>
      <c r="BX65" s="308"/>
      <c r="BY65" s="308"/>
      <c r="BZ65" s="308"/>
      <c r="CA65" s="308"/>
      <c r="CB65" s="308"/>
      <c r="CC65" s="308"/>
      <c r="CD65" s="308"/>
      <c r="CE65" s="308"/>
      <c r="CF65" s="308"/>
      <c r="CG65" s="308"/>
      <c r="CH65" s="308"/>
      <c r="CI65" s="308"/>
      <c r="CJ65" s="308"/>
      <c r="CK65" s="308"/>
      <c r="CL65" s="308"/>
      <c r="CM65" s="308"/>
      <c r="CN65" s="308"/>
      <c r="CO65" s="308"/>
      <c r="CP65" s="308"/>
      <c r="CQ65" s="308"/>
      <c r="CR65" s="308"/>
      <c r="CS65" s="308"/>
      <c r="CT65" s="308"/>
      <c r="CU65" s="308"/>
      <c r="CV65" s="308"/>
      <c r="CW65" s="308"/>
      <c r="CX65" s="308"/>
      <c r="CY65" s="308"/>
      <c r="CZ65" s="308"/>
      <c r="DA65" s="308"/>
      <c r="DB65" s="308"/>
      <c r="DC65" s="308"/>
      <c r="DD65" s="308"/>
      <c r="DE65" s="308"/>
      <c r="DF65" s="308"/>
      <c r="DG65" s="308"/>
      <c r="DH65" s="308"/>
      <c r="DI65" s="308"/>
      <c r="DJ65" s="308"/>
      <c r="DK65" s="308"/>
      <c r="DL65" s="308"/>
      <c r="DM65" s="308"/>
      <c r="DN65" s="308"/>
      <c r="DO65" s="308"/>
      <c r="DP65" s="308"/>
      <c r="DQ65" s="308"/>
      <c r="DR65" s="308"/>
      <c r="DS65" s="308"/>
      <c r="DT65" s="308"/>
      <c r="DU65" s="308"/>
      <c r="DV65" s="308"/>
      <c r="DW65" s="308"/>
      <c r="DX65" s="308"/>
      <c r="DY65" s="308"/>
      <c r="DZ65" s="308"/>
      <c r="EA65" s="308"/>
      <c r="EB65" s="308"/>
      <c r="EC65" s="308"/>
      <c r="ED65" s="308"/>
      <c r="EE65" s="308"/>
      <c r="EF65" s="308"/>
      <c r="EG65" s="308"/>
      <c r="EH65" s="308"/>
      <c r="EI65" s="308"/>
      <c r="EJ65" s="308"/>
      <c r="EK65" s="308"/>
      <c r="EL65" s="308"/>
      <c r="EM65" s="308"/>
      <c r="EN65" s="308"/>
      <c r="EO65" s="308"/>
      <c r="EP65" s="308"/>
      <c r="EQ65" s="308"/>
      <c r="ER65" s="308"/>
      <c r="ES65" s="308"/>
      <c r="ET65" s="308"/>
      <c r="EU65" s="308"/>
      <c r="EV65" s="308"/>
      <c r="EW65" s="308"/>
      <c r="EX65" s="308"/>
      <c r="EY65" s="308"/>
      <c r="EZ65" s="308"/>
      <c r="FA65" s="308"/>
      <c r="FB65" s="308"/>
      <c r="FC65" s="308"/>
      <c r="FD65" s="308"/>
      <c r="FE65" s="308"/>
      <c r="FF65" s="308"/>
      <c r="FG65" s="308"/>
      <c r="FH65" s="308"/>
      <c r="FI65" s="308"/>
      <c r="FJ65" s="308"/>
      <c r="FK65" s="308"/>
      <c r="FL65" s="308"/>
      <c r="FM65" s="308"/>
      <c r="FN65" s="308"/>
      <c r="FO65" s="308"/>
      <c r="FP65" s="308"/>
      <c r="FQ65" s="308"/>
      <c r="FR65" s="308"/>
      <c r="FS65" s="308"/>
      <c r="FT65" s="308"/>
      <c r="FU65" s="308"/>
      <c r="FV65" s="308"/>
      <c r="FW65" s="308"/>
      <c r="FX65" s="308"/>
      <c r="FY65" s="308"/>
      <c r="FZ65" s="308"/>
      <c r="GA65" s="308"/>
      <c r="GB65" s="308"/>
      <c r="GC65" s="308"/>
      <c r="GD65" s="308"/>
      <c r="GE65" s="308"/>
      <c r="GF65" s="308"/>
      <c r="GG65" s="308"/>
      <c r="GH65" s="308"/>
      <c r="GI65" s="308"/>
      <c r="GJ65" s="308"/>
      <c r="GK65" s="308"/>
      <c r="GL65" s="308"/>
      <c r="GM65" s="308"/>
      <c r="GN65" s="308"/>
      <c r="GO65" s="308"/>
      <c r="GP65" s="308"/>
      <c r="GQ65" s="308"/>
      <c r="GR65" s="308"/>
      <c r="GS65" s="308"/>
      <c r="GT65" s="308"/>
      <c r="GU65" s="308"/>
      <c r="GV65" s="308"/>
      <c r="GW65" s="308"/>
      <c r="GX65" s="308"/>
      <c r="GY65" s="308"/>
      <c r="GZ65" s="308"/>
      <c r="HA65" s="308"/>
      <c r="HB65" s="308"/>
      <c r="HC65" s="308"/>
      <c r="HD65" s="308"/>
      <c r="HE65" s="308"/>
      <c r="HF65" s="308"/>
      <c r="HG65" s="308"/>
      <c r="HH65" s="308"/>
      <c r="HI65" s="308"/>
      <c r="HJ65" s="308"/>
      <c r="HK65" s="308"/>
      <c r="HL65" s="308"/>
      <c r="HM65" s="308"/>
      <c r="HN65" s="308"/>
      <c r="HO65" s="308"/>
      <c r="HP65" s="308"/>
      <c r="HQ65" s="308"/>
      <c r="HR65" s="308"/>
      <c r="HS65" s="308"/>
      <c r="HT65" s="308"/>
      <c r="HU65" s="308"/>
      <c r="HV65" s="308"/>
      <c r="HW65" s="308"/>
      <c r="HX65" s="308"/>
      <c r="HY65" s="308"/>
      <c r="HZ65" s="308"/>
      <c r="IA65" s="308"/>
      <c r="IB65" s="308"/>
      <c r="IC65" s="308"/>
      <c r="ID65" s="308"/>
      <c r="IE65" s="308"/>
      <c r="IF65" s="308"/>
      <c r="IG65" s="308"/>
      <c r="IH65" s="308"/>
      <c r="II65" s="308"/>
      <c r="IJ65" s="308"/>
      <c r="IK65" s="308"/>
      <c r="IL65" s="308"/>
      <c r="IM65" s="308"/>
      <c r="IN65" s="308"/>
      <c r="IO65" s="308"/>
    </row>
    <row r="66" spans="1:249" s="308" customFormat="1" ht="24.95" customHeight="1">
      <c r="A66" s="369">
        <f>+IF([1]NOVIEMBRE!A66=0,"",[1]NOVIEMBRE!A66)</f>
        <v>1130114</v>
      </c>
      <c r="B66" s="407" t="str">
        <f>+IF([1]NOVIEMBRE!B66=0,"",[1]NOVIEMBRE!B66)</f>
        <v xml:space="preserve">COMPAÑIAS DE SEGUROS  - PLANES DE SALUD  </v>
      </c>
      <c r="C66" s="371">
        <f t="shared" ref="C66:N66" si="74">SUM(C67:C68)</f>
        <v>0</v>
      </c>
      <c r="D66" s="408">
        <f t="shared" si="74"/>
        <v>0</v>
      </c>
      <c r="E66" s="408">
        <f t="shared" si="74"/>
        <v>0</v>
      </c>
      <c r="F66" s="408">
        <f t="shared" si="74"/>
        <v>0</v>
      </c>
      <c r="G66" s="408">
        <f t="shared" si="74"/>
        <v>0</v>
      </c>
      <c r="H66" s="408">
        <f t="shared" si="74"/>
        <v>0</v>
      </c>
      <c r="I66" s="408">
        <f t="shared" si="74"/>
        <v>0</v>
      </c>
      <c r="J66" s="408">
        <f t="shared" si="74"/>
        <v>0</v>
      </c>
      <c r="K66" s="408">
        <f t="shared" si="74"/>
        <v>0</v>
      </c>
      <c r="L66" s="408">
        <f t="shared" si="74"/>
        <v>0</v>
      </c>
      <c r="M66" s="408">
        <f t="shared" si="74"/>
        <v>0</v>
      </c>
      <c r="N66" s="372">
        <f t="shared" si="74"/>
        <v>0</v>
      </c>
      <c r="P66" s="371">
        <f>SUM(P67:P68)</f>
        <v>0</v>
      </c>
      <c r="Q66" s="372">
        <f>SUM(Q67:Q68)</f>
        <v>0</v>
      </c>
      <c r="R66" s="179"/>
      <c r="S66" s="349">
        <f>+IF([1]NOVIEMBRE!S66=0,"",[1]NOVIEMBRE!S66)</f>
        <v>1020101</v>
      </c>
      <c r="T66" s="350" t="str">
        <f>+IF([1]NOVIEMBRE!T66=0,"",[1]NOVIEMBRE!T66)</f>
        <v>Sueldos del Personal de nómina</v>
      </c>
      <c r="U66" s="351">
        <f>+[1]ENERO!U66</f>
        <v>903425796</v>
      </c>
      <c r="V66" s="352">
        <f>[1]NOVIEMBRE!V66+DICIEMBRE!AL66</f>
        <v>-105000000</v>
      </c>
      <c r="W66" s="352">
        <f>[1]NOVIEMBRE!W66+DICIEMBRE!AM66</f>
        <v>0</v>
      </c>
      <c r="X66" s="353">
        <f>SUM(U66:W66)</f>
        <v>798425796</v>
      </c>
      <c r="Y66" s="354">
        <f>[1]NOVIEMBRE!AA66</f>
        <v>722514993</v>
      </c>
      <c r="Z66" s="293">
        <v>66126575</v>
      </c>
      <c r="AA66" s="353">
        <f>SUM(Y66:Z66)</f>
        <v>788641568</v>
      </c>
      <c r="AB66" s="354">
        <f>[1]NOVIEMBRE!AD66</f>
        <v>722514993</v>
      </c>
      <c r="AC66" s="293">
        <v>66126575</v>
      </c>
      <c r="AD66" s="353">
        <f>SUM(AB66:AC66)</f>
        <v>788641568</v>
      </c>
      <c r="AE66" s="354">
        <f>[1]NOVIEMBRE!AG66</f>
        <v>656405572</v>
      </c>
      <c r="AF66" s="293">
        <v>66109421</v>
      </c>
      <c r="AG66" s="353">
        <f>SUM(AE66:AF66)</f>
        <v>722514993</v>
      </c>
      <c r="AH66" s="354">
        <f>X66-AA66</f>
        <v>9784228</v>
      </c>
      <c r="AI66" s="352">
        <f>X66-AD66</f>
        <v>9784228</v>
      </c>
      <c r="AJ66" s="355">
        <f>X66-AG66</f>
        <v>75910803</v>
      </c>
      <c r="AK66" s="179"/>
      <c r="AL66" s="295">
        <v>0</v>
      </c>
      <c r="AM66" s="296">
        <v>0</v>
      </c>
      <c r="AN66" s="179"/>
      <c r="AO66" s="97"/>
      <c r="AP66" s="97"/>
      <c r="AQ66" s="97"/>
      <c r="AR66" s="97"/>
      <c r="AS66" s="97"/>
      <c r="AT66" s="97"/>
      <c r="AU66" s="97"/>
      <c r="AV66" s="97"/>
      <c r="AW66" s="97"/>
      <c r="AX66" s="97"/>
      <c r="AY66" s="97"/>
      <c r="AZ66" s="97"/>
      <c r="BQ66" s="458"/>
    </row>
    <row r="67" spans="1:249" s="396" customFormat="1" ht="24.95" customHeight="1">
      <c r="A67" s="287" t="str">
        <f>+IF([1]NOVIEMBRE!A67=0,"",[1]NOVIEMBRE!A67)</f>
        <v>1130114-1</v>
      </c>
      <c r="B67" s="419" t="str">
        <f>+CONCATENATE("Vigencia ",[1]INSTRUCCIONES!$F$3)</f>
        <v>Vigencia 2020</v>
      </c>
      <c r="C67" s="289">
        <f>+[1]ENERO!C67</f>
        <v>0</v>
      </c>
      <c r="D67" s="290">
        <f>[1]NOVIEMBRE!D67+DICIEMBRE!P67</f>
        <v>0</v>
      </c>
      <c r="E67" s="290">
        <f>[1]NOVIEMBRE!E67+DICIEMBRE!Q67</f>
        <v>0</v>
      </c>
      <c r="F67" s="290">
        <f>SUM(C67:E67)</f>
        <v>0</v>
      </c>
      <c r="G67" s="290">
        <f>[1]NOVIEMBRE!I67</f>
        <v>0</v>
      </c>
      <c r="H67" s="293">
        <v>0</v>
      </c>
      <c r="I67" s="290">
        <f>SUM(G67:H67)</f>
        <v>0</v>
      </c>
      <c r="J67" s="290">
        <f>[1]NOVIEMBRE!L67</f>
        <v>0</v>
      </c>
      <c r="K67" s="293">
        <v>0</v>
      </c>
      <c r="L67" s="290">
        <f>SUM(J67:K67)</f>
        <v>0</v>
      </c>
      <c r="M67" s="290">
        <f>F67-I67</f>
        <v>0</v>
      </c>
      <c r="N67" s="291">
        <f>F67-L67</f>
        <v>0</v>
      </c>
      <c r="O67" s="308"/>
      <c r="P67" s="295">
        <v>0</v>
      </c>
      <c r="Q67" s="296">
        <v>0</v>
      </c>
      <c r="R67" s="179"/>
      <c r="S67" s="349">
        <f>+IF([1]NOVIEMBRE!S67=0,"",[1]NOVIEMBRE!S67)</f>
        <v>1020102</v>
      </c>
      <c r="T67" s="350" t="str">
        <f>+IF([1]NOVIEMBRE!T67=0,"",[1]NOVIEMBRE!T67)</f>
        <v>Horas Extras,Dominic.,Festivos y Rec. Nocturnos</v>
      </c>
      <c r="U67" s="351">
        <f>+[1]ENERO!U67</f>
        <v>70130980</v>
      </c>
      <c r="V67" s="352">
        <f>[1]NOVIEMBRE!V67+DICIEMBRE!AL67</f>
        <v>-33000000</v>
      </c>
      <c r="W67" s="352">
        <f>[1]NOVIEMBRE!W67+DICIEMBRE!AM67</f>
        <v>0</v>
      </c>
      <c r="X67" s="353">
        <f>SUM(U67:W67)</f>
        <v>37130980</v>
      </c>
      <c r="Y67" s="354">
        <f>[1]NOVIEMBRE!AA67</f>
        <v>22427996</v>
      </c>
      <c r="Z67" s="293">
        <v>2189671</v>
      </c>
      <c r="AA67" s="353">
        <f>SUM(Y67:Z67)</f>
        <v>24617667</v>
      </c>
      <c r="AB67" s="354">
        <f>[1]NOVIEMBRE!AD67</f>
        <v>22427996</v>
      </c>
      <c r="AC67" s="293">
        <v>2189671</v>
      </c>
      <c r="AD67" s="353">
        <f>SUM(AB67:AC67)</f>
        <v>24617667</v>
      </c>
      <c r="AE67" s="354">
        <f>[1]NOVIEMBRE!AG67</f>
        <v>20164399</v>
      </c>
      <c r="AF67" s="293">
        <v>2344565</v>
      </c>
      <c r="AG67" s="353">
        <f>SUM(AE67:AF67)</f>
        <v>22508964</v>
      </c>
      <c r="AH67" s="354">
        <f>X67-AA67</f>
        <v>12513313</v>
      </c>
      <c r="AI67" s="352">
        <f>X67-AD67</f>
        <v>12513313</v>
      </c>
      <c r="AJ67" s="355">
        <f>X67-AG67</f>
        <v>14622016</v>
      </c>
      <c r="AK67" s="179"/>
      <c r="AL67" s="295">
        <v>0</v>
      </c>
      <c r="AM67" s="296">
        <v>0</v>
      </c>
      <c r="AN67" s="179"/>
      <c r="AO67" s="97"/>
      <c r="AP67" s="97"/>
      <c r="AQ67" s="97"/>
      <c r="AR67" s="97"/>
      <c r="AS67" s="97"/>
      <c r="AT67" s="97"/>
      <c r="AU67" s="97"/>
      <c r="AV67" s="97"/>
      <c r="AW67" s="97"/>
      <c r="AX67" s="97"/>
      <c r="AY67" s="97"/>
      <c r="AZ67" s="97"/>
      <c r="BA67" s="308"/>
      <c r="BB67" s="308"/>
      <c r="BC67" s="308"/>
      <c r="BD67" s="308"/>
      <c r="BE67" s="308"/>
      <c r="BF67" s="308"/>
      <c r="BG67" s="308"/>
      <c r="BH67" s="308"/>
      <c r="BI67" s="308"/>
      <c r="BJ67" s="308"/>
      <c r="BK67" s="308"/>
      <c r="BL67" s="308"/>
      <c r="BM67" s="308"/>
      <c r="BN67" s="308"/>
      <c r="BO67" s="308"/>
      <c r="BP67" s="308"/>
      <c r="BQ67" s="458"/>
      <c r="BR67" s="308"/>
      <c r="BS67" s="308"/>
      <c r="BT67" s="308"/>
      <c r="BU67" s="308"/>
      <c r="BV67" s="308"/>
      <c r="BW67" s="308"/>
      <c r="BX67" s="308"/>
      <c r="BY67" s="308"/>
      <c r="BZ67" s="308"/>
      <c r="CA67" s="308"/>
      <c r="CB67" s="308"/>
      <c r="CC67" s="308"/>
      <c r="CD67" s="308"/>
      <c r="CE67" s="308"/>
      <c r="CF67" s="308"/>
      <c r="CG67" s="308"/>
      <c r="CH67" s="308"/>
      <c r="CI67" s="308"/>
      <c r="CJ67" s="308"/>
      <c r="CK67" s="308"/>
      <c r="CL67" s="308"/>
      <c r="CM67" s="308"/>
      <c r="CN67" s="308"/>
      <c r="CO67" s="308"/>
      <c r="CP67" s="308"/>
      <c r="CQ67" s="308"/>
      <c r="CR67" s="308"/>
      <c r="CS67" s="308"/>
      <c r="CT67" s="308"/>
      <c r="CU67" s="308"/>
      <c r="CV67" s="308"/>
      <c r="CW67" s="308"/>
      <c r="CX67" s="308"/>
      <c r="CY67" s="308"/>
      <c r="CZ67" s="308"/>
      <c r="DA67" s="308"/>
      <c r="DB67" s="308"/>
      <c r="DC67" s="308"/>
      <c r="DD67" s="308"/>
      <c r="DE67" s="308"/>
      <c r="DF67" s="308"/>
      <c r="DG67" s="308"/>
      <c r="DH67" s="308"/>
      <c r="DI67" s="308"/>
      <c r="DJ67" s="308"/>
      <c r="DK67" s="308"/>
      <c r="DL67" s="308"/>
      <c r="DM67" s="308"/>
      <c r="DN67" s="308"/>
      <c r="DO67" s="308"/>
      <c r="DP67" s="308"/>
      <c r="DQ67" s="308"/>
      <c r="DR67" s="308"/>
      <c r="DS67" s="308"/>
      <c r="DT67" s="308"/>
      <c r="DU67" s="308"/>
      <c r="DV67" s="308"/>
      <c r="DW67" s="308"/>
      <c r="DX67" s="308"/>
      <c r="DY67" s="308"/>
      <c r="DZ67" s="308"/>
      <c r="EA67" s="308"/>
      <c r="EB67" s="308"/>
      <c r="EC67" s="308"/>
      <c r="ED67" s="308"/>
      <c r="EE67" s="308"/>
      <c r="EF67" s="308"/>
      <c r="EG67" s="308"/>
      <c r="EH67" s="308"/>
      <c r="EI67" s="308"/>
      <c r="EJ67" s="308"/>
      <c r="EK67" s="308"/>
      <c r="EL67" s="308"/>
      <c r="EM67" s="308"/>
      <c r="EN67" s="308"/>
      <c r="EO67" s="308"/>
      <c r="EP67" s="308"/>
      <c r="EQ67" s="308"/>
      <c r="ER67" s="308"/>
      <c r="ES67" s="308"/>
      <c r="ET67" s="308"/>
      <c r="EU67" s="308"/>
      <c r="EV67" s="308"/>
      <c r="EW67" s="308"/>
      <c r="EX67" s="308"/>
      <c r="EY67" s="308"/>
      <c r="EZ67" s="308"/>
      <c r="FA67" s="308"/>
      <c r="FB67" s="308"/>
      <c r="FC67" s="308"/>
      <c r="FD67" s="308"/>
      <c r="FE67" s="308"/>
      <c r="FF67" s="308"/>
      <c r="FG67" s="308"/>
      <c r="FH67" s="308"/>
      <c r="FI67" s="308"/>
      <c r="FJ67" s="308"/>
      <c r="FK67" s="308"/>
      <c r="FL67" s="308"/>
      <c r="FM67" s="308"/>
      <c r="FN67" s="308"/>
      <c r="FO67" s="308"/>
      <c r="FP67" s="308"/>
      <c r="FQ67" s="308"/>
      <c r="FR67" s="308"/>
      <c r="FS67" s="308"/>
      <c r="FT67" s="308"/>
      <c r="FU67" s="308"/>
      <c r="FV67" s="308"/>
      <c r="FW67" s="308"/>
      <c r="FX67" s="308"/>
      <c r="FY67" s="308"/>
      <c r="FZ67" s="308"/>
      <c r="GA67" s="308"/>
      <c r="GB67" s="308"/>
      <c r="GC67" s="308"/>
      <c r="GD67" s="308"/>
      <c r="GE67" s="308"/>
      <c r="GF67" s="308"/>
      <c r="GG67" s="308"/>
      <c r="GH67" s="308"/>
      <c r="GI67" s="308"/>
      <c r="GJ67" s="308"/>
      <c r="GK67" s="308"/>
      <c r="GL67" s="308"/>
      <c r="GM67" s="308"/>
      <c r="GN67" s="308"/>
      <c r="GO67" s="308"/>
      <c r="GP67" s="308"/>
      <c r="GQ67" s="308"/>
      <c r="GR67" s="308"/>
      <c r="GS67" s="308"/>
      <c r="GT67" s="308"/>
      <c r="GU67" s="308"/>
      <c r="GV67" s="308"/>
      <c r="GW67" s="308"/>
      <c r="GX67" s="308"/>
      <c r="GY67" s="308"/>
      <c r="GZ67" s="308"/>
      <c r="HA67" s="308"/>
      <c r="HB67" s="308"/>
      <c r="HC67" s="308"/>
      <c r="HD67" s="308"/>
      <c r="HE67" s="308"/>
      <c r="HF67" s="308"/>
      <c r="HG67" s="308"/>
      <c r="HH67" s="308"/>
      <c r="HI67" s="308"/>
      <c r="HJ67" s="308"/>
      <c r="HK67" s="308"/>
      <c r="HL67" s="308"/>
      <c r="HM67" s="308"/>
      <c r="HN67" s="308"/>
      <c r="HO67" s="308"/>
      <c r="HP67" s="308"/>
      <c r="HQ67" s="308"/>
      <c r="HR67" s="308"/>
      <c r="HS67" s="308"/>
      <c r="HT67" s="308"/>
      <c r="HU67" s="308"/>
      <c r="HV67" s="308"/>
      <c r="HW67" s="308"/>
      <c r="HX67" s="308"/>
      <c r="HY67" s="308"/>
      <c r="HZ67" s="308"/>
      <c r="IA67" s="308"/>
      <c r="IB67" s="308"/>
      <c r="IC67" s="308"/>
      <c r="ID67" s="308"/>
      <c r="IE67" s="308"/>
      <c r="IF67" s="308"/>
      <c r="IG67" s="308"/>
      <c r="IH67" s="308"/>
      <c r="II67" s="308"/>
      <c r="IJ67" s="308"/>
      <c r="IK67" s="308"/>
      <c r="IL67" s="308"/>
      <c r="IM67" s="308"/>
      <c r="IN67" s="308"/>
      <c r="IO67" s="308"/>
    </row>
    <row r="68" spans="1:249" s="396" customFormat="1" ht="24.95" customHeight="1">
      <c r="A68" s="287" t="str">
        <f>+IF([1]NOVIEMBRE!A68=0,"",[1]NOVIEMBRE!A68)</f>
        <v>1130114-2</v>
      </c>
      <c r="B68" s="419" t="str">
        <f>+IF([1]NOVIEMBRE!B68=0,"",[1]NOVIEMBRE!B68)</f>
        <v>Vigencia Anterior</v>
      </c>
      <c r="C68" s="289">
        <f>+[1]ENERO!C68</f>
        <v>0</v>
      </c>
      <c r="D68" s="290">
        <f>[1]NOVIEMBRE!D68+DICIEMBRE!P68</f>
        <v>0</v>
      </c>
      <c r="E68" s="290">
        <f>[1]NOVIEMBRE!E68+DICIEMBRE!Q68</f>
        <v>0</v>
      </c>
      <c r="F68" s="290">
        <f>SUM(C68:E68)</f>
        <v>0</v>
      </c>
      <c r="G68" s="290">
        <f>[1]NOVIEMBRE!I68</f>
        <v>0</v>
      </c>
      <c r="H68" s="293">
        <v>0</v>
      </c>
      <c r="I68" s="290">
        <f>SUM(G68:H68)</f>
        <v>0</v>
      </c>
      <c r="J68" s="290">
        <f>[1]NOVIEMBRE!L68</f>
        <v>0</v>
      </c>
      <c r="K68" s="293">
        <v>0</v>
      </c>
      <c r="L68" s="290">
        <f>SUM(J68:K68)</f>
        <v>0</v>
      </c>
      <c r="M68" s="290">
        <f>F68-I68</f>
        <v>0</v>
      </c>
      <c r="N68" s="291">
        <f>F68-L68</f>
        <v>0</v>
      </c>
      <c r="O68" s="308"/>
      <c r="P68" s="295">
        <v>0</v>
      </c>
      <c r="Q68" s="296">
        <v>0</v>
      </c>
      <c r="R68" s="179"/>
      <c r="S68" s="349">
        <f>+IF([1]NOVIEMBRE!S68=0,"",[1]NOVIEMBRE!S68)</f>
        <v>1020103</v>
      </c>
      <c r="T68" s="350" t="str">
        <f>+IF([1]NOVIEMBRE!T68=0,"",[1]NOVIEMBRE!T68)</f>
        <v>Prima Técnica</v>
      </c>
      <c r="U68" s="351">
        <f>+[1]ENERO!U68</f>
        <v>0</v>
      </c>
      <c r="V68" s="352">
        <f>[1]NOVIEMBRE!V68+DICIEMBRE!AL68</f>
        <v>0</v>
      </c>
      <c r="W68" s="352">
        <f>[1]NOVIEMBRE!W68+DICIEMBRE!AM68</f>
        <v>0</v>
      </c>
      <c r="X68" s="353">
        <f>SUM(U68:W68)</f>
        <v>0</v>
      </c>
      <c r="Y68" s="354">
        <f>[1]NOVIEMBRE!AA68</f>
        <v>0</v>
      </c>
      <c r="Z68" s="293">
        <v>0</v>
      </c>
      <c r="AA68" s="353">
        <f>SUM(Y68:Z68)</f>
        <v>0</v>
      </c>
      <c r="AB68" s="354">
        <f>[1]NOVIEMBRE!AD68</f>
        <v>0</v>
      </c>
      <c r="AC68" s="293">
        <v>0</v>
      </c>
      <c r="AD68" s="353">
        <f>SUM(AB68:AC68)</f>
        <v>0</v>
      </c>
      <c r="AE68" s="354">
        <f>[1]NOVIEMBRE!AG68</f>
        <v>0</v>
      </c>
      <c r="AF68" s="293">
        <v>0</v>
      </c>
      <c r="AG68" s="353">
        <f>SUM(AE68:AF68)</f>
        <v>0</v>
      </c>
      <c r="AH68" s="354">
        <f>X68-AA68</f>
        <v>0</v>
      </c>
      <c r="AI68" s="352">
        <f>X68-AD68</f>
        <v>0</v>
      </c>
      <c r="AJ68" s="355">
        <f>X68-AG68</f>
        <v>0</v>
      </c>
      <c r="AK68" s="179"/>
      <c r="AL68" s="295">
        <v>0</v>
      </c>
      <c r="AM68" s="296">
        <v>0</v>
      </c>
      <c r="AN68" s="179"/>
      <c r="AO68" s="97"/>
      <c r="AP68" s="97"/>
      <c r="AQ68" s="97"/>
      <c r="AR68" s="97"/>
      <c r="AS68" s="97"/>
      <c r="AT68" s="97"/>
      <c r="AU68" s="97"/>
      <c r="AV68" s="97"/>
      <c r="AW68" s="97"/>
      <c r="AX68" s="97"/>
      <c r="AY68" s="97"/>
      <c r="AZ68" s="97"/>
      <c r="BA68" s="308"/>
      <c r="BB68" s="308"/>
      <c r="BC68" s="308"/>
      <c r="BD68" s="308"/>
      <c r="BE68" s="308"/>
      <c r="BF68" s="308"/>
      <c r="BG68" s="308"/>
      <c r="BH68" s="308"/>
      <c r="BI68" s="308"/>
      <c r="BJ68" s="308"/>
      <c r="BK68" s="308"/>
      <c r="BL68" s="308"/>
      <c r="BM68" s="308"/>
      <c r="BN68" s="308"/>
      <c r="BO68" s="308"/>
      <c r="BP68" s="308"/>
      <c r="BQ68" s="458"/>
      <c r="BR68" s="308"/>
      <c r="BS68" s="308"/>
      <c r="BT68" s="308"/>
      <c r="BU68" s="308"/>
      <c r="BV68" s="308"/>
      <c r="BW68" s="308"/>
      <c r="BX68" s="308"/>
      <c r="BY68" s="308"/>
      <c r="BZ68" s="308"/>
      <c r="CA68" s="308"/>
      <c r="CB68" s="308"/>
      <c r="CC68" s="308"/>
      <c r="CD68" s="308"/>
      <c r="CE68" s="308"/>
      <c r="CF68" s="308"/>
      <c r="CG68" s="308"/>
      <c r="CH68" s="308"/>
      <c r="CI68" s="308"/>
      <c r="CJ68" s="308"/>
      <c r="CK68" s="308"/>
      <c r="CL68" s="308"/>
      <c r="CM68" s="308"/>
      <c r="CN68" s="308"/>
      <c r="CO68" s="308"/>
      <c r="CP68" s="308"/>
      <c r="CQ68" s="308"/>
      <c r="CR68" s="308"/>
      <c r="CS68" s="308"/>
      <c r="CT68" s="308"/>
      <c r="CU68" s="308"/>
      <c r="CV68" s="308"/>
      <c r="CW68" s="308"/>
      <c r="CX68" s="308"/>
      <c r="CY68" s="308"/>
      <c r="CZ68" s="308"/>
      <c r="DA68" s="308"/>
      <c r="DB68" s="308"/>
      <c r="DC68" s="308"/>
      <c r="DD68" s="308"/>
      <c r="DE68" s="308"/>
      <c r="DF68" s="308"/>
      <c r="DG68" s="308"/>
      <c r="DH68" s="308"/>
      <c r="DI68" s="308"/>
      <c r="DJ68" s="308"/>
      <c r="DK68" s="308"/>
      <c r="DL68" s="308"/>
      <c r="DM68" s="308"/>
      <c r="DN68" s="308"/>
      <c r="DO68" s="308"/>
      <c r="DP68" s="308"/>
      <c r="DQ68" s="308"/>
      <c r="DR68" s="308"/>
      <c r="DS68" s="308"/>
      <c r="DT68" s="308"/>
      <c r="DU68" s="308"/>
      <c r="DV68" s="308"/>
      <c r="DW68" s="308"/>
      <c r="DX68" s="308"/>
      <c r="DY68" s="308"/>
      <c r="DZ68" s="308"/>
      <c r="EA68" s="308"/>
      <c r="EB68" s="308"/>
      <c r="EC68" s="308"/>
      <c r="ED68" s="308"/>
      <c r="EE68" s="308"/>
      <c r="EF68" s="308"/>
      <c r="EG68" s="308"/>
      <c r="EH68" s="308"/>
      <c r="EI68" s="308"/>
      <c r="EJ68" s="308"/>
      <c r="EK68" s="308"/>
      <c r="EL68" s="308"/>
      <c r="EM68" s="308"/>
      <c r="EN68" s="308"/>
      <c r="EO68" s="308"/>
      <c r="EP68" s="308"/>
      <c r="EQ68" s="308"/>
      <c r="ER68" s="308"/>
      <c r="ES68" s="308"/>
      <c r="ET68" s="308"/>
      <c r="EU68" s="308"/>
      <c r="EV68" s="308"/>
      <c r="EW68" s="308"/>
      <c r="EX68" s="308"/>
      <c r="EY68" s="308"/>
      <c r="EZ68" s="308"/>
      <c r="FA68" s="308"/>
      <c r="FB68" s="308"/>
      <c r="FC68" s="308"/>
      <c r="FD68" s="308"/>
      <c r="FE68" s="308"/>
      <c r="FF68" s="308"/>
      <c r="FG68" s="308"/>
      <c r="FH68" s="308"/>
      <c r="FI68" s="308"/>
      <c r="FJ68" s="308"/>
      <c r="FK68" s="308"/>
      <c r="FL68" s="308"/>
      <c r="FM68" s="308"/>
      <c r="FN68" s="308"/>
      <c r="FO68" s="308"/>
      <c r="FP68" s="308"/>
      <c r="FQ68" s="308"/>
      <c r="FR68" s="308"/>
      <c r="FS68" s="308"/>
      <c r="FT68" s="308"/>
      <c r="FU68" s="308"/>
      <c r="FV68" s="308"/>
      <c r="FW68" s="308"/>
      <c r="FX68" s="308"/>
      <c r="FY68" s="308"/>
      <c r="FZ68" s="308"/>
      <c r="GA68" s="308"/>
      <c r="GB68" s="308"/>
      <c r="GC68" s="308"/>
      <c r="GD68" s="308"/>
      <c r="GE68" s="308"/>
      <c r="GF68" s="308"/>
      <c r="GG68" s="308"/>
      <c r="GH68" s="308"/>
      <c r="GI68" s="308"/>
      <c r="GJ68" s="308"/>
      <c r="GK68" s="308"/>
      <c r="GL68" s="308"/>
      <c r="GM68" s="308"/>
      <c r="GN68" s="308"/>
      <c r="GO68" s="308"/>
      <c r="GP68" s="308"/>
      <c r="GQ68" s="308"/>
      <c r="GR68" s="308"/>
      <c r="GS68" s="308"/>
      <c r="GT68" s="308"/>
      <c r="GU68" s="308"/>
      <c r="GV68" s="308"/>
      <c r="GW68" s="308"/>
      <c r="GX68" s="308"/>
      <c r="GY68" s="308"/>
      <c r="GZ68" s="308"/>
      <c r="HA68" s="308"/>
      <c r="HB68" s="308"/>
      <c r="HC68" s="308"/>
      <c r="HD68" s="308"/>
      <c r="HE68" s="308"/>
      <c r="HF68" s="308"/>
      <c r="HG68" s="308"/>
      <c r="HH68" s="308"/>
      <c r="HI68" s="308"/>
      <c r="HJ68" s="308"/>
      <c r="HK68" s="308"/>
      <c r="HL68" s="308"/>
      <c r="HM68" s="308"/>
      <c r="HN68" s="308"/>
      <c r="HO68" s="308"/>
      <c r="HP68" s="308"/>
      <c r="HQ68" s="308"/>
      <c r="HR68" s="308"/>
      <c r="HS68" s="308"/>
      <c r="HT68" s="308"/>
      <c r="HU68" s="308"/>
      <c r="HV68" s="308"/>
      <c r="HW68" s="308"/>
      <c r="HX68" s="308"/>
      <c r="HY68" s="308"/>
      <c r="HZ68" s="308"/>
      <c r="IA68" s="308"/>
      <c r="IB68" s="308"/>
      <c r="IC68" s="308"/>
      <c r="ID68" s="308"/>
      <c r="IE68" s="308"/>
      <c r="IF68" s="308"/>
      <c r="IG68" s="308"/>
      <c r="IH68" s="308"/>
      <c r="II68" s="308"/>
      <c r="IJ68" s="308"/>
      <c r="IK68" s="308"/>
      <c r="IL68" s="308"/>
      <c r="IM68" s="308"/>
      <c r="IN68" s="308"/>
      <c r="IO68" s="308"/>
    </row>
    <row r="69" spans="1:249" s="308" customFormat="1" ht="24.95" customHeight="1">
      <c r="A69" s="369">
        <f>+IF([1]NOVIEMBRE!A69=0,"",[1]NOVIEMBRE!A69)</f>
        <v>1130115</v>
      </c>
      <c r="B69" s="407" t="str">
        <f>+IF([1]NOVIEMBRE!B69=0,"",[1]NOVIEMBRE!B69)</f>
        <v>ENTIDADES DE REGIMEN ESPECIAL (Magisterio, Fuerza Pca.)</v>
      </c>
      <c r="C69" s="371">
        <f t="shared" ref="C69:N69" si="75">SUM(C70:C71)</f>
        <v>566254868</v>
      </c>
      <c r="D69" s="408">
        <f t="shared" si="75"/>
        <v>0</v>
      </c>
      <c r="E69" s="408">
        <f t="shared" si="75"/>
        <v>225243652</v>
      </c>
      <c r="F69" s="408">
        <f t="shared" si="75"/>
        <v>791498520</v>
      </c>
      <c r="G69" s="408">
        <f t="shared" si="75"/>
        <v>640006352</v>
      </c>
      <c r="H69" s="408">
        <f t="shared" si="75"/>
        <v>37815784</v>
      </c>
      <c r="I69" s="408">
        <f t="shared" si="75"/>
        <v>677822136</v>
      </c>
      <c r="J69" s="408">
        <f t="shared" si="75"/>
        <v>428967162</v>
      </c>
      <c r="K69" s="408">
        <f t="shared" si="75"/>
        <v>96930031</v>
      </c>
      <c r="L69" s="408">
        <f t="shared" si="75"/>
        <v>525897193</v>
      </c>
      <c r="M69" s="408">
        <f t="shared" si="75"/>
        <v>113676384</v>
      </c>
      <c r="N69" s="372">
        <f t="shared" si="75"/>
        <v>265601327</v>
      </c>
      <c r="P69" s="371">
        <f>SUM(P70:P71)</f>
        <v>0</v>
      </c>
      <c r="Q69" s="372">
        <f>SUM(Q70:Q71)</f>
        <v>0</v>
      </c>
      <c r="R69" s="179"/>
      <c r="S69" s="349">
        <f>+IF([1]NOVIEMBRE!S69=0,"",[1]NOVIEMBRE!S69)</f>
        <v>1020104</v>
      </c>
      <c r="T69" s="350" t="str">
        <f>+IF([1]NOVIEMBRE!T69=0,"",[1]NOVIEMBRE!T69)</f>
        <v>Otros</v>
      </c>
      <c r="U69" s="351">
        <f t="shared" ref="U69:AJ69" si="76">SUM(U70:U80)</f>
        <v>238062215</v>
      </c>
      <c r="V69" s="352">
        <f t="shared" si="76"/>
        <v>-12000000</v>
      </c>
      <c r="W69" s="352">
        <f t="shared" si="76"/>
        <v>0</v>
      </c>
      <c r="X69" s="353">
        <f t="shared" si="76"/>
        <v>226062215</v>
      </c>
      <c r="Y69" s="354">
        <f t="shared" si="76"/>
        <v>165994295</v>
      </c>
      <c r="Z69" s="385">
        <f t="shared" si="76"/>
        <v>26602148</v>
      </c>
      <c r="AA69" s="353">
        <f t="shared" si="76"/>
        <v>192596443</v>
      </c>
      <c r="AB69" s="354">
        <f t="shared" si="76"/>
        <v>165994295</v>
      </c>
      <c r="AC69" s="385">
        <f t="shared" si="76"/>
        <v>26602148</v>
      </c>
      <c r="AD69" s="353">
        <f t="shared" si="76"/>
        <v>192596443</v>
      </c>
      <c r="AE69" s="354">
        <f t="shared" si="76"/>
        <v>98296492</v>
      </c>
      <c r="AF69" s="385">
        <f t="shared" si="76"/>
        <v>84902468</v>
      </c>
      <c r="AG69" s="353">
        <f t="shared" si="76"/>
        <v>183198960</v>
      </c>
      <c r="AH69" s="354">
        <f t="shared" si="76"/>
        <v>33465772</v>
      </c>
      <c r="AI69" s="352">
        <f t="shared" si="76"/>
        <v>33465772</v>
      </c>
      <c r="AJ69" s="355">
        <f t="shared" si="76"/>
        <v>42863255</v>
      </c>
      <c r="AK69" s="179"/>
      <c r="AL69" s="386">
        <f>SUM(AL70:AL80)</f>
        <v>-12000000</v>
      </c>
      <c r="AM69" s="387">
        <f>SUM(AM70:AM80)</f>
        <v>0</v>
      </c>
      <c r="AN69" s="179"/>
      <c r="AO69" s="97"/>
      <c r="AP69" s="97"/>
      <c r="AQ69" s="97"/>
      <c r="AR69" s="97"/>
      <c r="AS69" s="97"/>
      <c r="AT69" s="97"/>
      <c r="AU69" s="97"/>
      <c r="AV69" s="97"/>
      <c r="AW69" s="97"/>
      <c r="AX69" s="97"/>
      <c r="AY69" s="97"/>
      <c r="AZ69" s="97"/>
      <c r="BQ69" s="458"/>
    </row>
    <row r="70" spans="1:249" s="396" customFormat="1" ht="24.95" customHeight="1">
      <c r="A70" s="287" t="str">
        <f>+IF([1]NOVIEMBRE!A70=0,"",[1]NOVIEMBRE!A70)</f>
        <v>1130115-1</v>
      </c>
      <c r="B70" s="419" t="str">
        <f>+CONCATENATE("Vigencia ",[1]INSTRUCCIONES!$F$3)</f>
        <v>Vigencia 2020</v>
      </c>
      <c r="C70" s="289">
        <f>+[1]ENERO!C70</f>
        <v>566254868</v>
      </c>
      <c r="D70" s="290">
        <f>[1]NOVIEMBRE!D70+DICIEMBRE!P70</f>
        <v>0</v>
      </c>
      <c r="E70" s="290">
        <f>[1]NOVIEMBRE!E70+DICIEMBRE!Q70</f>
        <v>0</v>
      </c>
      <c r="F70" s="290">
        <f>SUM(C70:E70)</f>
        <v>566254868</v>
      </c>
      <c r="G70" s="290">
        <f>[1]NOVIEMBRE!I70</f>
        <v>418168035</v>
      </c>
      <c r="H70" s="293">
        <v>26217226</v>
      </c>
      <c r="I70" s="290">
        <f>SUM(G70:H70)</f>
        <v>444385261</v>
      </c>
      <c r="J70" s="290">
        <f>[1]NOVIEMBRE!L70</f>
        <v>207128845</v>
      </c>
      <c r="K70" s="293">
        <f>292460318-207128845</f>
        <v>85331473</v>
      </c>
      <c r="L70" s="290">
        <f>SUM(J70:K70)</f>
        <v>292460318</v>
      </c>
      <c r="M70" s="290">
        <f>F70-I70</f>
        <v>121869607</v>
      </c>
      <c r="N70" s="291">
        <f>F70-L70</f>
        <v>273794550</v>
      </c>
      <c r="O70" s="308"/>
      <c r="P70" s="295">
        <v>0</v>
      </c>
      <c r="Q70" s="296">
        <v>0</v>
      </c>
      <c r="R70" s="179"/>
      <c r="S70" s="399" t="str">
        <f>+IF([1]NOVIEMBRE!S70=0,"",[1]NOVIEMBRE!S70)</f>
        <v>1020104-1</v>
      </c>
      <c r="T70" s="400" t="str">
        <f>+IF([1]NOVIEMBRE!T70=0,"",[1]NOVIEMBRE!T70)</f>
        <v xml:space="preserve">Prima de Navidad </v>
      </c>
      <c r="U70" s="351">
        <f>+[1]ENERO!U70</f>
        <v>86371618</v>
      </c>
      <c r="V70" s="352">
        <f>[1]NOVIEMBRE!V70+DICIEMBRE!AL70</f>
        <v>-12000000</v>
      </c>
      <c r="W70" s="352">
        <f>[1]NOVIEMBRE!W70+DICIEMBRE!AM70</f>
        <v>0</v>
      </c>
      <c r="X70" s="353">
        <f t="shared" ref="X70:X81" si="77">SUM(U70:W70)</f>
        <v>74371618</v>
      </c>
      <c r="Y70" s="354">
        <f>[1]NOVIEMBRE!AA70</f>
        <v>67248326</v>
      </c>
      <c r="Z70" s="293">
        <v>4655652</v>
      </c>
      <c r="AA70" s="353">
        <f t="shared" ref="AA70:AA81" si="78">SUM(Y70:Z70)</f>
        <v>71903978</v>
      </c>
      <c r="AB70" s="354">
        <f>[1]NOVIEMBRE!AD70</f>
        <v>67248326</v>
      </c>
      <c r="AC70" s="293">
        <v>4655652</v>
      </c>
      <c r="AD70" s="353">
        <f t="shared" ref="AD70:AD81" si="79">SUM(AB70:AC70)</f>
        <v>71903978</v>
      </c>
      <c r="AE70" s="354">
        <f>[1]NOVIEMBRE!AG70</f>
        <v>40484</v>
      </c>
      <c r="AF70" s="293">
        <v>71863494</v>
      </c>
      <c r="AG70" s="353">
        <f t="shared" ref="AG70:AG81" si="80">SUM(AE70:AF70)</f>
        <v>71903978</v>
      </c>
      <c r="AH70" s="354">
        <f t="shared" ref="AH70:AH81" si="81">X70-AA70</f>
        <v>2467640</v>
      </c>
      <c r="AI70" s="352">
        <f t="shared" ref="AI70:AI81" si="82">X70-AD70</f>
        <v>2467640</v>
      </c>
      <c r="AJ70" s="355">
        <f t="shared" ref="AJ70:AJ81" si="83">X70-AG70</f>
        <v>2467640</v>
      </c>
      <c r="AK70" s="179"/>
      <c r="AL70" s="295">
        <v>-12000000</v>
      </c>
      <c r="AM70" s="296">
        <v>0</v>
      </c>
      <c r="AN70" s="179"/>
      <c r="AO70" s="97"/>
      <c r="AP70" s="97"/>
      <c r="AQ70" s="97"/>
      <c r="AR70" s="97"/>
      <c r="AS70" s="97"/>
      <c r="AT70" s="97"/>
      <c r="AU70" s="97"/>
      <c r="AV70" s="97"/>
      <c r="AW70" s="97"/>
      <c r="AX70" s="97"/>
      <c r="AY70" s="97"/>
      <c r="AZ70" s="97"/>
      <c r="BA70" s="308"/>
      <c r="BB70" s="308"/>
      <c r="BC70" s="308"/>
      <c r="BD70" s="308"/>
      <c r="BE70" s="308"/>
      <c r="BF70" s="308"/>
      <c r="BG70" s="308"/>
      <c r="BH70" s="308"/>
      <c r="BI70" s="308"/>
      <c r="BJ70" s="308"/>
      <c r="BK70" s="308"/>
      <c r="BL70" s="308"/>
      <c r="BM70" s="308"/>
      <c r="BN70" s="308"/>
      <c r="BO70" s="308"/>
      <c r="BP70" s="308"/>
      <c r="BQ70" s="458"/>
      <c r="BR70" s="308"/>
      <c r="BS70" s="308"/>
      <c r="BT70" s="308"/>
      <c r="BU70" s="308"/>
      <c r="BV70" s="308"/>
      <c r="BW70" s="308"/>
      <c r="BX70" s="308"/>
      <c r="BY70" s="308"/>
      <c r="BZ70" s="308"/>
      <c r="CA70" s="308"/>
      <c r="CB70" s="308"/>
      <c r="CC70" s="308"/>
      <c r="CD70" s="308"/>
      <c r="CE70" s="308"/>
      <c r="CF70" s="308"/>
      <c r="CG70" s="308"/>
      <c r="CH70" s="308"/>
      <c r="CI70" s="308"/>
      <c r="CJ70" s="308"/>
      <c r="CK70" s="308"/>
      <c r="CL70" s="308"/>
      <c r="CM70" s="308"/>
      <c r="CN70" s="308"/>
      <c r="CO70" s="308"/>
      <c r="CP70" s="308"/>
      <c r="CQ70" s="308"/>
      <c r="CR70" s="308"/>
      <c r="CS70" s="308"/>
      <c r="CT70" s="308"/>
      <c r="CU70" s="308"/>
      <c r="CV70" s="308"/>
      <c r="CW70" s="308"/>
      <c r="CX70" s="308"/>
      <c r="CY70" s="308"/>
      <c r="CZ70" s="308"/>
      <c r="DA70" s="308"/>
      <c r="DB70" s="308"/>
      <c r="DC70" s="308"/>
      <c r="DD70" s="308"/>
      <c r="DE70" s="308"/>
      <c r="DF70" s="308"/>
      <c r="DG70" s="308"/>
      <c r="DH70" s="308"/>
      <c r="DI70" s="308"/>
      <c r="DJ70" s="308"/>
      <c r="DK70" s="308"/>
      <c r="DL70" s="308"/>
      <c r="DM70" s="308"/>
      <c r="DN70" s="308"/>
      <c r="DO70" s="308"/>
      <c r="DP70" s="308"/>
      <c r="DQ70" s="308"/>
      <c r="DR70" s="308"/>
      <c r="DS70" s="308"/>
      <c r="DT70" s="308"/>
      <c r="DU70" s="308"/>
      <c r="DV70" s="308"/>
      <c r="DW70" s="308"/>
      <c r="DX70" s="308"/>
      <c r="DY70" s="308"/>
      <c r="DZ70" s="308"/>
      <c r="EA70" s="308"/>
      <c r="EB70" s="308"/>
      <c r="EC70" s="308"/>
      <c r="ED70" s="308"/>
      <c r="EE70" s="308"/>
      <c r="EF70" s="308"/>
      <c r="EG70" s="308"/>
      <c r="EH70" s="308"/>
      <c r="EI70" s="308"/>
      <c r="EJ70" s="308"/>
      <c r="EK70" s="308"/>
      <c r="EL70" s="308"/>
      <c r="EM70" s="308"/>
      <c r="EN70" s="308"/>
      <c r="EO70" s="308"/>
      <c r="EP70" s="308"/>
      <c r="EQ70" s="308"/>
      <c r="ER70" s="308"/>
      <c r="ES70" s="308"/>
      <c r="ET70" s="308"/>
      <c r="EU70" s="308"/>
      <c r="EV70" s="308"/>
      <c r="EW70" s="308"/>
      <c r="EX70" s="308"/>
      <c r="EY70" s="308"/>
      <c r="EZ70" s="308"/>
      <c r="FA70" s="308"/>
      <c r="FB70" s="308"/>
      <c r="FC70" s="308"/>
      <c r="FD70" s="308"/>
      <c r="FE70" s="308"/>
      <c r="FF70" s="308"/>
      <c r="FG70" s="308"/>
      <c r="FH70" s="308"/>
      <c r="FI70" s="308"/>
      <c r="FJ70" s="308"/>
      <c r="FK70" s="308"/>
      <c r="FL70" s="308"/>
      <c r="FM70" s="308"/>
      <c r="FN70" s="308"/>
      <c r="FO70" s="308"/>
      <c r="FP70" s="308"/>
      <c r="FQ70" s="308"/>
      <c r="FR70" s="308"/>
      <c r="FS70" s="308"/>
      <c r="FT70" s="308"/>
      <c r="FU70" s="308"/>
      <c r="FV70" s="308"/>
      <c r="FW70" s="308"/>
      <c r="FX70" s="308"/>
      <c r="FY70" s="308"/>
      <c r="FZ70" s="308"/>
      <c r="GA70" s="308"/>
      <c r="GB70" s="308"/>
      <c r="GC70" s="308"/>
      <c r="GD70" s="308"/>
      <c r="GE70" s="308"/>
      <c r="GF70" s="308"/>
      <c r="GG70" s="308"/>
      <c r="GH70" s="308"/>
      <c r="GI70" s="308"/>
      <c r="GJ70" s="308"/>
      <c r="GK70" s="308"/>
      <c r="GL70" s="308"/>
      <c r="GM70" s="308"/>
      <c r="GN70" s="308"/>
      <c r="GO70" s="308"/>
      <c r="GP70" s="308"/>
      <c r="GQ70" s="308"/>
      <c r="GR70" s="308"/>
      <c r="GS70" s="308"/>
      <c r="GT70" s="308"/>
      <c r="GU70" s="308"/>
      <c r="GV70" s="308"/>
      <c r="GW70" s="308"/>
      <c r="GX70" s="308"/>
      <c r="GY70" s="308"/>
      <c r="GZ70" s="308"/>
      <c r="HA70" s="308"/>
      <c r="HB70" s="308"/>
      <c r="HC70" s="308"/>
      <c r="HD70" s="308"/>
      <c r="HE70" s="308"/>
      <c r="HF70" s="308"/>
      <c r="HG70" s="308"/>
      <c r="HH70" s="308"/>
      <c r="HI70" s="308"/>
      <c r="HJ70" s="308"/>
      <c r="HK70" s="308"/>
      <c r="HL70" s="308"/>
      <c r="HM70" s="308"/>
      <c r="HN70" s="308"/>
      <c r="HO70" s="308"/>
      <c r="HP70" s="308"/>
      <c r="HQ70" s="308"/>
      <c r="HR70" s="308"/>
      <c r="HS70" s="308"/>
      <c r="HT70" s="308"/>
      <c r="HU70" s="308"/>
      <c r="HV70" s="308"/>
      <c r="HW70" s="308"/>
      <c r="HX70" s="308"/>
      <c r="HY70" s="308"/>
      <c r="HZ70" s="308"/>
      <c r="IA70" s="308"/>
      <c r="IB70" s="308"/>
      <c r="IC70" s="308"/>
      <c r="ID70" s="308"/>
      <c r="IE70" s="308"/>
      <c r="IF70" s="308"/>
      <c r="IG70" s="308"/>
      <c r="IH70" s="308"/>
      <c r="II70" s="308"/>
      <c r="IJ70" s="308"/>
      <c r="IK70" s="308"/>
      <c r="IL70" s="308"/>
      <c r="IM70" s="308"/>
      <c r="IN70" s="308"/>
      <c r="IO70" s="308"/>
    </row>
    <row r="71" spans="1:249" s="396" customFormat="1" ht="24.95" customHeight="1">
      <c r="A71" s="287" t="str">
        <f>+IF([1]NOVIEMBRE!A71=0,"",[1]NOVIEMBRE!A71)</f>
        <v>1130115-2</v>
      </c>
      <c r="B71" s="419" t="str">
        <f>+IF([1]NOVIEMBRE!B71=0,"",[1]NOVIEMBRE!B71)</f>
        <v>Vigencia Anterior</v>
      </c>
      <c r="C71" s="289">
        <f>+[1]ENERO!C71</f>
        <v>0</v>
      </c>
      <c r="D71" s="290">
        <f>[1]NOVIEMBRE!D71+DICIEMBRE!P71</f>
        <v>0</v>
      </c>
      <c r="E71" s="290">
        <f>[1]NOVIEMBRE!E71+DICIEMBRE!Q71</f>
        <v>225243652</v>
      </c>
      <c r="F71" s="290">
        <f>SUM(C71:E71)</f>
        <v>225243652</v>
      </c>
      <c r="G71" s="290">
        <f>[1]NOVIEMBRE!I71</f>
        <v>221838317</v>
      </c>
      <c r="H71" s="293">
        <v>11598558</v>
      </c>
      <c r="I71" s="290">
        <f>SUM(G71:H71)</f>
        <v>233436875</v>
      </c>
      <c r="J71" s="290">
        <f>[1]NOVIEMBRE!L71</f>
        <v>221838317</v>
      </c>
      <c r="K71" s="293">
        <v>11598558</v>
      </c>
      <c r="L71" s="290">
        <f>SUM(J71:K71)</f>
        <v>233436875</v>
      </c>
      <c r="M71" s="290">
        <f>F71-I71</f>
        <v>-8193223</v>
      </c>
      <c r="N71" s="291">
        <f>F71-L71</f>
        <v>-8193223</v>
      </c>
      <c r="O71" s="308"/>
      <c r="P71" s="295">
        <v>0</v>
      </c>
      <c r="Q71" s="296">
        <v>0</v>
      </c>
      <c r="R71" s="179"/>
      <c r="S71" s="399" t="str">
        <f>+IF([1]NOVIEMBRE!S71=0,"",[1]NOVIEMBRE!S71)</f>
        <v>1020104-2</v>
      </c>
      <c r="T71" s="400" t="str">
        <f>+IF([1]NOVIEMBRE!T71=0,"",[1]NOVIEMBRE!T71)</f>
        <v>Prima de Vacaciones</v>
      </c>
      <c r="U71" s="351">
        <f>+[1]ENERO!U71</f>
        <v>44980499</v>
      </c>
      <c r="V71" s="352">
        <f>[1]NOVIEMBRE!V71+DICIEMBRE!AL71</f>
        <v>0</v>
      </c>
      <c r="W71" s="352">
        <f>[1]NOVIEMBRE!W71+DICIEMBRE!AM71</f>
        <v>0</v>
      </c>
      <c r="X71" s="353">
        <f t="shared" si="77"/>
        <v>44980499</v>
      </c>
      <c r="Y71" s="354">
        <f>[1]NOVIEMBRE!AA71</f>
        <v>28521209</v>
      </c>
      <c r="Z71" s="293">
        <f>8307990+971218</f>
        <v>9279208</v>
      </c>
      <c r="AA71" s="353">
        <f t="shared" si="78"/>
        <v>37800417</v>
      </c>
      <c r="AB71" s="354">
        <f>[1]NOVIEMBRE!AD71</f>
        <v>28521209</v>
      </c>
      <c r="AC71" s="293">
        <f>8307990+971218</f>
        <v>9279208</v>
      </c>
      <c r="AD71" s="353">
        <f t="shared" si="79"/>
        <v>37800417</v>
      </c>
      <c r="AE71" s="354">
        <f>[1]NOVIEMBRE!AG71</f>
        <v>28521209</v>
      </c>
      <c r="AF71" s="293">
        <v>4858072</v>
      </c>
      <c r="AG71" s="353">
        <f t="shared" si="80"/>
        <v>33379281</v>
      </c>
      <c r="AH71" s="354">
        <f t="shared" si="81"/>
        <v>7180082</v>
      </c>
      <c r="AI71" s="352">
        <f t="shared" si="82"/>
        <v>7180082</v>
      </c>
      <c r="AJ71" s="355">
        <f t="shared" si="83"/>
        <v>11601218</v>
      </c>
      <c r="AK71" s="179"/>
      <c r="AL71" s="295">
        <v>0</v>
      </c>
      <c r="AM71" s="296">
        <v>0</v>
      </c>
      <c r="AN71" s="179"/>
      <c r="AO71" s="97"/>
      <c r="AP71" s="97"/>
      <c r="AQ71" s="97"/>
      <c r="AR71" s="97"/>
      <c r="AS71" s="97"/>
      <c r="AT71" s="97"/>
      <c r="AU71" s="97"/>
      <c r="AV71" s="97"/>
      <c r="AW71" s="97"/>
      <c r="AX71" s="97"/>
      <c r="AY71" s="97"/>
      <c r="AZ71" s="97"/>
      <c r="BA71" s="308"/>
      <c r="BB71" s="308"/>
      <c r="BC71" s="308"/>
      <c r="BD71" s="308"/>
      <c r="BE71" s="308"/>
      <c r="BF71" s="308"/>
      <c r="BG71" s="308"/>
      <c r="BH71" s="308"/>
      <c r="BI71" s="308"/>
      <c r="BJ71" s="308"/>
      <c r="BK71" s="308"/>
      <c r="BL71" s="308"/>
      <c r="BM71" s="308"/>
      <c r="BN71" s="308"/>
      <c r="BO71" s="308"/>
      <c r="BP71" s="308"/>
      <c r="BQ71" s="458"/>
      <c r="BR71" s="308"/>
      <c r="BS71" s="308"/>
      <c r="BT71" s="308"/>
      <c r="BU71" s="308"/>
      <c r="BV71" s="308"/>
      <c r="BW71" s="308"/>
      <c r="BX71" s="308"/>
      <c r="BY71" s="308"/>
      <c r="BZ71" s="308"/>
      <c r="CA71" s="308"/>
      <c r="CB71" s="308"/>
      <c r="CC71" s="308"/>
      <c r="CD71" s="308"/>
      <c r="CE71" s="308"/>
      <c r="CF71" s="308"/>
      <c r="CG71" s="308"/>
      <c r="CH71" s="308"/>
      <c r="CI71" s="308"/>
      <c r="CJ71" s="308"/>
      <c r="CK71" s="308"/>
      <c r="CL71" s="308"/>
      <c r="CM71" s="308"/>
      <c r="CN71" s="308"/>
      <c r="CO71" s="308"/>
      <c r="CP71" s="308"/>
      <c r="CQ71" s="308"/>
      <c r="CR71" s="308"/>
      <c r="CS71" s="308"/>
      <c r="CT71" s="308"/>
      <c r="CU71" s="308"/>
      <c r="CV71" s="308"/>
      <c r="CW71" s="308"/>
      <c r="CX71" s="308"/>
      <c r="CY71" s="308"/>
      <c r="CZ71" s="308"/>
      <c r="DA71" s="308"/>
      <c r="DB71" s="308"/>
      <c r="DC71" s="308"/>
      <c r="DD71" s="308"/>
      <c r="DE71" s="308"/>
      <c r="DF71" s="308"/>
      <c r="DG71" s="308"/>
      <c r="DH71" s="308"/>
      <c r="DI71" s="308"/>
      <c r="DJ71" s="308"/>
      <c r="DK71" s="308"/>
      <c r="DL71" s="308"/>
      <c r="DM71" s="308"/>
      <c r="DN71" s="308"/>
      <c r="DO71" s="308"/>
      <c r="DP71" s="308"/>
      <c r="DQ71" s="308"/>
      <c r="DR71" s="308"/>
      <c r="DS71" s="308"/>
      <c r="DT71" s="308"/>
      <c r="DU71" s="308"/>
      <c r="DV71" s="308"/>
      <c r="DW71" s="308"/>
      <c r="DX71" s="308"/>
      <c r="DY71" s="308"/>
      <c r="DZ71" s="308"/>
      <c r="EA71" s="308"/>
      <c r="EB71" s="308"/>
      <c r="EC71" s="308"/>
      <c r="ED71" s="308"/>
      <c r="EE71" s="308"/>
      <c r="EF71" s="308"/>
      <c r="EG71" s="308"/>
      <c r="EH71" s="308"/>
      <c r="EI71" s="308"/>
      <c r="EJ71" s="308"/>
      <c r="EK71" s="308"/>
      <c r="EL71" s="308"/>
      <c r="EM71" s="308"/>
      <c r="EN71" s="308"/>
      <c r="EO71" s="308"/>
      <c r="EP71" s="308"/>
      <c r="EQ71" s="308"/>
      <c r="ER71" s="308"/>
      <c r="ES71" s="308"/>
      <c r="ET71" s="308"/>
      <c r="EU71" s="308"/>
      <c r="EV71" s="308"/>
      <c r="EW71" s="308"/>
      <c r="EX71" s="308"/>
      <c r="EY71" s="308"/>
      <c r="EZ71" s="308"/>
      <c r="FA71" s="308"/>
      <c r="FB71" s="308"/>
      <c r="FC71" s="308"/>
      <c r="FD71" s="308"/>
      <c r="FE71" s="308"/>
      <c r="FF71" s="308"/>
      <c r="FG71" s="308"/>
      <c r="FH71" s="308"/>
      <c r="FI71" s="308"/>
      <c r="FJ71" s="308"/>
      <c r="FK71" s="308"/>
      <c r="FL71" s="308"/>
      <c r="FM71" s="308"/>
      <c r="FN71" s="308"/>
      <c r="FO71" s="308"/>
      <c r="FP71" s="308"/>
      <c r="FQ71" s="308"/>
      <c r="FR71" s="308"/>
      <c r="FS71" s="308"/>
      <c r="FT71" s="308"/>
      <c r="FU71" s="308"/>
      <c r="FV71" s="308"/>
      <c r="FW71" s="308"/>
      <c r="FX71" s="308"/>
      <c r="FY71" s="308"/>
      <c r="FZ71" s="308"/>
      <c r="GA71" s="308"/>
      <c r="GB71" s="308"/>
      <c r="GC71" s="308"/>
      <c r="GD71" s="308"/>
      <c r="GE71" s="308"/>
      <c r="GF71" s="308"/>
      <c r="GG71" s="308"/>
      <c r="GH71" s="308"/>
      <c r="GI71" s="308"/>
      <c r="GJ71" s="308"/>
      <c r="GK71" s="308"/>
      <c r="GL71" s="308"/>
      <c r="GM71" s="308"/>
      <c r="GN71" s="308"/>
      <c r="GO71" s="308"/>
      <c r="GP71" s="308"/>
      <c r="GQ71" s="308"/>
      <c r="GR71" s="308"/>
      <c r="GS71" s="308"/>
      <c r="GT71" s="308"/>
      <c r="GU71" s="308"/>
      <c r="GV71" s="308"/>
      <c r="GW71" s="308"/>
      <c r="GX71" s="308"/>
      <c r="GY71" s="308"/>
      <c r="GZ71" s="308"/>
      <c r="HA71" s="308"/>
      <c r="HB71" s="308"/>
      <c r="HC71" s="308"/>
      <c r="HD71" s="308"/>
      <c r="HE71" s="308"/>
      <c r="HF71" s="308"/>
      <c r="HG71" s="308"/>
      <c r="HH71" s="308"/>
      <c r="HI71" s="308"/>
      <c r="HJ71" s="308"/>
      <c r="HK71" s="308"/>
      <c r="HL71" s="308"/>
      <c r="HM71" s="308"/>
      <c r="HN71" s="308"/>
      <c r="HO71" s="308"/>
      <c r="HP71" s="308"/>
      <c r="HQ71" s="308"/>
      <c r="HR71" s="308"/>
      <c r="HS71" s="308"/>
      <c r="HT71" s="308"/>
      <c r="HU71" s="308"/>
      <c r="HV71" s="308"/>
      <c r="HW71" s="308"/>
      <c r="HX71" s="308"/>
      <c r="HY71" s="308"/>
      <c r="HZ71" s="308"/>
      <c r="IA71" s="308"/>
      <c r="IB71" s="308"/>
      <c r="IC71" s="308"/>
      <c r="ID71" s="308"/>
      <c r="IE71" s="308"/>
      <c r="IF71" s="308"/>
      <c r="IG71" s="308"/>
      <c r="IH71" s="308"/>
      <c r="II71" s="308"/>
      <c r="IJ71" s="308"/>
      <c r="IK71" s="308"/>
      <c r="IL71" s="308"/>
      <c r="IM71" s="308"/>
      <c r="IN71" s="308"/>
      <c r="IO71" s="308"/>
    </row>
    <row r="72" spans="1:249" s="308" customFormat="1" ht="24.95" customHeight="1">
      <c r="A72" s="369">
        <f>+IF([1]NOVIEMBRE!A72=0,"",[1]NOVIEMBRE!A72)</f>
        <v>1130116</v>
      </c>
      <c r="B72" s="407" t="str">
        <f>+IF([1]NOVIEMBRE!B72=0,"",[1]NOVIEMBRE!B72)</f>
        <v>ADMINISTRADORAS DE RIESGOS LABORALES</v>
      </c>
      <c r="C72" s="371">
        <f t="shared" ref="C72:N72" si="84">SUM(C73:C74)</f>
        <v>559268586</v>
      </c>
      <c r="D72" s="408">
        <f t="shared" si="84"/>
        <v>0</v>
      </c>
      <c r="E72" s="408">
        <f t="shared" si="84"/>
        <v>153877552</v>
      </c>
      <c r="F72" s="408">
        <f t="shared" si="84"/>
        <v>713146138</v>
      </c>
      <c r="G72" s="408">
        <f t="shared" si="84"/>
        <v>713503333</v>
      </c>
      <c r="H72" s="408">
        <f t="shared" si="84"/>
        <v>47730264</v>
      </c>
      <c r="I72" s="408">
        <f t="shared" si="84"/>
        <v>761233597</v>
      </c>
      <c r="J72" s="408">
        <f t="shared" si="84"/>
        <v>525416764</v>
      </c>
      <c r="K72" s="408">
        <f t="shared" si="84"/>
        <v>24102875</v>
      </c>
      <c r="L72" s="408">
        <f t="shared" si="84"/>
        <v>549519639</v>
      </c>
      <c r="M72" s="408">
        <f t="shared" si="84"/>
        <v>-48087459</v>
      </c>
      <c r="N72" s="372">
        <f t="shared" si="84"/>
        <v>163626499</v>
      </c>
      <c r="P72" s="371">
        <f>SUM(P73:P74)</f>
        <v>0</v>
      </c>
      <c r="Q72" s="372">
        <f>SUM(Q73:Q74)</f>
        <v>0</v>
      </c>
      <c r="R72" s="179"/>
      <c r="S72" s="399" t="str">
        <f>+IF([1]NOVIEMBRE!S72=0,"",[1]NOVIEMBRE!S72)</f>
        <v>1020104-3</v>
      </c>
      <c r="T72" s="400" t="str">
        <f>+IF([1]NOVIEMBRE!T72=0,"",[1]NOVIEMBRE!T72)</f>
        <v>Bonificación  por servicios prestados</v>
      </c>
      <c r="U72" s="351">
        <f>+[1]ENERO!U72</f>
        <v>26349921</v>
      </c>
      <c r="V72" s="352">
        <f>[1]NOVIEMBRE!V72+DICIEMBRE!AL72</f>
        <v>0</v>
      </c>
      <c r="W72" s="352">
        <f>[1]NOVIEMBRE!W72+DICIEMBRE!AM72</f>
        <v>0</v>
      </c>
      <c r="X72" s="353">
        <f t="shared" si="77"/>
        <v>26349921</v>
      </c>
      <c r="Y72" s="354">
        <f>[1]NOVIEMBRE!AA72</f>
        <v>19837578</v>
      </c>
      <c r="Z72" s="293">
        <v>3163572</v>
      </c>
      <c r="AA72" s="353">
        <f t="shared" si="78"/>
        <v>23001150</v>
      </c>
      <c r="AB72" s="354">
        <f>[1]NOVIEMBRE!AD72</f>
        <v>19837578</v>
      </c>
      <c r="AC72" s="293">
        <v>3163572</v>
      </c>
      <c r="AD72" s="353">
        <f t="shared" si="79"/>
        <v>23001150</v>
      </c>
      <c r="AE72" s="354">
        <f>[1]NOVIEMBRE!AG72</f>
        <v>19837578</v>
      </c>
      <c r="AF72" s="293">
        <v>0</v>
      </c>
      <c r="AG72" s="353">
        <f t="shared" si="80"/>
        <v>19837578</v>
      </c>
      <c r="AH72" s="354">
        <f t="shared" si="81"/>
        <v>3348771</v>
      </c>
      <c r="AI72" s="352">
        <f t="shared" si="82"/>
        <v>3348771</v>
      </c>
      <c r="AJ72" s="355">
        <f t="shared" si="83"/>
        <v>6512343</v>
      </c>
      <c r="AK72" s="179"/>
      <c r="AL72" s="295">
        <v>0</v>
      </c>
      <c r="AM72" s="296">
        <v>0</v>
      </c>
      <c r="AN72" s="179"/>
      <c r="AO72" s="97"/>
      <c r="AP72" s="97"/>
      <c r="AQ72" s="97"/>
      <c r="AR72" s="97"/>
      <c r="AS72" s="97"/>
      <c r="AT72" s="97"/>
      <c r="AU72" s="97"/>
      <c r="AV72" s="97"/>
      <c r="AW72" s="97"/>
      <c r="AX72" s="97"/>
      <c r="AY72" s="97"/>
      <c r="AZ72" s="97"/>
      <c r="BQ72" s="458"/>
    </row>
    <row r="73" spans="1:249" s="396" customFormat="1" ht="24.95" customHeight="1">
      <c r="A73" s="287" t="str">
        <f>+IF([1]NOVIEMBRE!A73=0,"",[1]NOVIEMBRE!A73)</f>
        <v>1130116-1</v>
      </c>
      <c r="B73" s="419" t="str">
        <f>+CONCATENATE("Vigencia ",[1]INSTRUCCIONES!$F$3)</f>
        <v>Vigencia 2020</v>
      </c>
      <c r="C73" s="289">
        <f>+[1]ENERO!C73</f>
        <v>559268586</v>
      </c>
      <c r="D73" s="290">
        <f>[1]NOVIEMBRE!D73+DICIEMBRE!P73</f>
        <v>0</v>
      </c>
      <c r="E73" s="290">
        <f>[1]NOVIEMBRE!E73+DICIEMBRE!Q73</f>
        <v>0</v>
      </c>
      <c r="F73" s="290">
        <f>SUM(C73:E73)</f>
        <v>559268586</v>
      </c>
      <c r="G73" s="290">
        <f>[1]NOVIEMBRE!I73</f>
        <v>510619037</v>
      </c>
      <c r="H73" s="293">
        <f>558349301-510619037</f>
        <v>47730264</v>
      </c>
      <c r="I73" s="290">
        <f>SUM(G73:H73)</f>
        <v>558349301</v>
      </c>
      <c r="J73" s="290">
        <f>[1]NOVIEMBRE!L73</f>
        <v>322532468</v>
      </c>
      <c r="K73" s="293">
        <v>24102875</v>
      </c>
      <c r="L73" s="290">
        <f>SUM(J73:K73)</f>
        <v>346635343</v>
      </c>
      <c r="M73" s="290">
        <f>F73-I73</f>
        <v>919285</v>
      </c>
      <c r="N73" s="291">
        <f>F73-L73</f>
        <v>212633243</v>
      </c>
      <c r="O73" s="308"/>
      <c r="P73" s="295">
        <v>0</v>
      </c>
      <c r="Q73" s="296">
        <v>0</v>
      </c>
      <c r="R73" s="179"/>
      <c r="S73" s="399" t="str">
        <f>+IF([1]NOVIEMBRE!S73=0,"",[1]NOVIEMBRE!S73)</f>
        <v>1020104-4</v>
      </c>
      <c r="T73" s="400" t="str">
        <f>+IF([1]NOVIEMBRE!T73=0,"",[1]NOVIEMBRE!T73)</f>
        <v>Prima de Servicios</v>
      </c>
      <c r="U73" s="351">
        <f>+[1]ENERO!U73</f>
        <v>41520465</v>
      </c>
      <c r="V73" s="352">
        <f>[1]NOVIEMBRE!V73+DICIEMBRE!AL73</f>
        <v>0</v>
      </c>
      <c r="W73" s="352">
        <f>[1]NOVIEMBRE!W73+DICIEMBRE!AM73</f>
        <v>0</v>
      </c>
      <c r="X73" s="353">
        <f t="shared" si="77"/>
        <v>41520465</v>
      </c>
      <c r="Y73" s="354">
        <f>[1]NOVIEMBRE!AA73</f>
        <v>31043746</v>
      </c>
      <c r="Z73" s="293">
        <v>3542344</v>
      </c>
      <c r="AA73" s="353">
        <f t="shared" si="78"/>
        <v>34586090</v>
      </c>
      <c r="AB73" s="354">
        <f>[1]NOVIEMBRE!AD73</f>
        <v>31043746</v>
      </c>
      <c r="AC73" s="293">
        <v>3542344</v>
      </c>
      <c r="AD73" s="353">
        <f t="shared" si="79"/>
        <v>34586090</v>
      </c>
      <c r="AE73" s="354">
        <f>[1]NOVIEMBRE!AG73</f>
        <v>31043746</v>
      </c>
      <c r="AF73" s="293">
        <v>2327826</v>
      </c>
      <c r="AG73" s="353">
        <f t="shared" si="80"/>
        <v>33371572</v>
      </c>
      <c r="AH73" s="354">
        <f t="shared" si="81"/>
        <v>6934375</v>
      </c>
      <c r="AI73" s="352">
        <f t="shared" si="82"/>
        <v>6934375</v>
      </c>
      <c r="AJ73" s="355">
        <f t="shared" si="83"/>
        <v>8148893</v>
      </c>
      <c r="AK73" s="179"/>
      <c r="AL73" s="295">
        <v>0</v>
      </c>
      <c r="AM73" s="296">
        <v>0</v>
      </c>
      <c r="AN73" s="179"/>
      <c r="AO73" s="97"/>
      <c r="AP73" s="97"/>
      <c r="AQ73" s="97"/>
      <c r="AR73" s="97"/>
      <c r="AS73" s="97"/>
      <c r="AT73" s="97"/>
      <c r="AU73" s="97"/>
      <c r="AV73" s="97"/>
      <c r="AW73" s="97"/>
      <c r="AX73" s="97"/>
      <c r="AY73" s="97"/>
      <c r="AZ73" s="97"/>
      <c r="BA73" s="308"/>
      <c r="BB73" s="308"/>
      <c r="BC73" s="308"/>
      <c r="BD73" s="308"/>
      <c r="BE73" s="308"/>
      <c r="BF73" s="308"/>
      <c r="BG73" s="308"/>
      <c r="BH73" s="308"/>
      <c r="BI73" s="308"/>
      <c r="BJ73" s="308"/>
      <c r="BK73" s="308"/>
      <c r="BL73" s="308"/>
      <c r="BM73" s="308"/>
      <c r="BN73" s="308"/>
      <c r="BO73" s="308"/>
      <c r="BP73" s="308"/>
      <c r="BQ73" s="458"/>
      <c r="BR73" s="308"/>
      <c r="BS73" s="308"/>
      <c r="BT73" s="308"/>
      <c r="BU73" s="308"/>
      <c r="BV73" s="308"/>
      <c r="BW73" s="308"/>
      <c r="BX73" s="308"/>
      <c r="BY73" s="308"/>
      <c r="BZ73" s="308"/>
      <c r="CA73" s="308"/>
      <c r="CB73" s="308"/>
      <c r="CC73" s="308"/>
      <c r="CD73" s="308"/>
      <c r="CE73" s="308"/>
      <c r="CF73" s="308"/>
      <c r="CG73" s="308"/>
      <c r="CH73" s="308"/>
      <c r="CI73" s="308"/>
      <c r="CJ73" s="308"/>
      <c r="CK73" s="308"/>
      <c r="CL73" s="308"/>
      <c r="CM73" s="308"/>
      <c r="CN73" s="308"/>
      <c r="CO73" s="308"/>
      <c r="CP73" s="308"/>
      <c r="CQ73" s="308"/>
      <c r="CR73" s="308"/>
      <c r="CS73" s="308"/>
      <c r="CT73" s="308"/>
      <c r="CU73" s="308"/>
      <c r="CV73" s="308"/>
      <c r="CW73" s="308"/>
      <c r="CX73" s="308"/>
      <c r="CY73" s="308"/>
      <c r="CZ73" s="308"/>
      <c r="DA73" s="308"/>
      <c r="DB73" s="308"/>
      <c r="DC73" s="308"/>
      <c r="DD73" s="308"/>
      <c r="DE73" s="308"/>
      <c r="DF73" s="308"/>
      <c r="DG73" s="308"/>
      <c r="DH73" s="308"/>
      <c r="DI73" s="308"/>
      <c r="DJ73" s="308"/>
      <c r="DK73" s="308"/>
      <c r="DL73" s="308"/>
      <c r="DM73" s="308"/>
      <c r="DN73" s="308"/>
      <c r="DO73" s="308"/>
      <c r="DP73" s="308"/>
      <c r="DQ73" s="308"/>
      <c r="DR73" s="308"/>
      <c r="DS73" s="308"/>
      <c r="DT73" s="308"/>
      <c r="DU73" s="308"/>
      <c r="DV73" s="308"/>
      <c r="DW73" s="308"/>
      <c r="DX73" s="308"/>
      <c r="DY73" s="308"/>
      <c r="DZ73" s="308"/>
      <c r="EA73" s="308"/>
      <c r="EB73" s="308"/>
      <c r="EC73" s="308"/>
      <c r="ED73" s="308"/>
      <c r="EE73" s="308"/>
      <c r="EF73" s="308"/>
      <c r="EG73" s="308"/>
      <c r="EH73" s="308"/>
      <c r="EI73" s="308"/>
      <c r="EJ73" s="308"/>
      <c r="EK73" s="308"/>
      <c r="EL73" s="308"/>
      <c r="EM73" s="308"/>
      <c r="EN73" s="308"/>
      <c r="EO73" s="308"/>
      <c r="EP73" s="308"/>
      <c r="EQ73" s="308"/>
      <c r="ER73" s="308"/>
      <c r="ES73" s="308"/>
      <c r="ET73" s="308"/>
      <c r="EU73" s="308"/>
      <c r="EV73" s="308"/>
      <c r="EW73" s="308"/>
      <c r="EX73" s="308"/>
      <c r="EY73" s="308"/>
      <c r="EZ73" s="308"/>
      <c r="FA73" s="308"/>
      <c r="FB73" s="308"/>
      <c r="FC73" s="308"/>
      <c r="FD73" s="308"/>
      <c r="FE73" s="308"/>
      <c r="FF73" s="308"/>
      <c r="FG73" s="308"/>
      <c r="FH73" s="308"/>
      <c r="FI73" s="308"/>
      <c r="FJ73" s="308"/>
      <c r="FK73" s="308"/>
      <c r="FL73" s="308"/>
      <c r="FM73" s="308"/>
      <c r="FN73" s="308"/>
      <c r="FO73" s="308"/>
      <c r="FP73" s="308"/>
      <c r="FQ73" s="308"/>
      <c r="FR73" s="308"/>
      <c r="FS73" s="308"/>
      <c r="FT73" s="308"/>
      <c r="FU73" s="308"/>
      <c r="FV73" s="308"/>
      <c r="FW73" s="308"/>
      <c r="FX73" s="308"/>
      <c r="FY73" s="308"/>
      <c r="FZ73" s="308"/>
      <c r="GA73" s="308"/>
      <c r="GB73" s="308"/>
      <c r="GC73" s="308"/>
      <c r="GD73" s="308"/>
      <c r="GE73" s="308"/>
      <c r="GF73" s="308"/>
      <c r="GG73" s="308"/>
      <c r="GH73" s="308"/>
      <c r="GI73" s="308"/>
      <c r="GJ73" s="308"/>
      <c r="GK73" s="308"/>
      <c r="GL73" s="308"/>
      <c r="GM73" s="308"/>
      <c r="GN73" s="308"/>
      <c r="GO73" s="308"/>
      <c r="GP73" s="308"/>
      <c r="GQ73" s="308"/>
      <c r="GR73" s="308"/>
      <c r="GS73" s="308"/>
      <c r="GT73" s="308"/>
      <c r="GU73" s="308"/>
      <c r="GV73" s="308"/>
      <c r="GW73" s="308"/>
      <c r="GX73" s="308"/>
      <c r="GY73" s="308"/>
      <c r="GZ73" s="308"/>
      <c r="HA73" s="308"/>
      <c r="HB73" s="308"/>
      <c r="HC73" s="308"/>
      <c r="HD73" s="308"/>
      <c r="HE73" s="308"/>
      <c r="HF73" s="308"/>
      <c r="HG73" s="308"/>
      <c r="HH73" s="308"/>
      <c r="HI73" s="308"/>
      <c r="HJ73" s="308"/>
      <c r="HK73" s="308"/>
      <c r="HL73" s="308"/>
      <c r="HM73" s="308"/>
      <c r="HN73" s="308"/>
      <c r="HO73" s="308"/>
      <c r="HP73" s="308"/>
      <c r="HQ73" s="308"/>
      <c r="HR73" s="308"/>
      <c r="HS73" s="308"/>
      <c r="HT73" s="308"/>
      <c r="HU73" s="308"/>
      <c r="HV73" s="308"/>
      <c r="HW73" s="308"/>
      <c r="HX73" s="308"/>
      <c r="HY73" s="308"/>
      <c r="HZ73" s="308"/>
      <c r="IA73" s="308"/>
      <c r="IB73" s="308"/>
      <c r="IC73" s="308"/>
      <c r="ID73" s="308"/>
      <c r="IE73" s="308"/>
      <c r="IF73" s="308"/>
      <c r="IG73" s="308"/>
      <c r="IH73" s="308"/>
      <c r="II73" s="308"/>
      <c r="IJ73" s="308"/>
      <c r="IK73" s="308"/>
      <c r="IL73" s="308"/>
      <c r="IM73" s="308"/>
      <c r="IN73" s="308"/>
      <c r="IO73" s="308"/>
    </row>
    <row r="74" spans="1:249" s="396" customFormat="1" ht="24.95" customHeight="1">
      <c r="A74" s="287" t="str">
        <f>+IF([1]NOVIEMBRE!A74=0,"",[1]NOVIEMBRE!A74)</f>
        <v>1130116-2</v>
      </c>
      <c r="B74" s="419" t="str">
        <f>+IF([1]NOVIEMBRE!B74=0,"",[1]NOVIEMBRE!B74)</f>
        <v>Vigencia Anterior</v>
      </c>
      <c r="C74" s="289">
        <f>+[1]ENERO!C74</f>
        <v>0</v>
      </c>
      <c r="D74" s="290">
        <f>[1]NOVIEMBRE!D74+DICIEMBRE!P74</f>
        <v>0</v>
      </c>
      <c r="E74" s="290">
        <f>[1]NOVIEMBRE!E74+DICIEMBRE!Q74</f>
        <v>153877552</v>
      </c>
      <c r="F74" s="290">
        <f>SUM(C74:E74)</f>
        <v>153877552</v>
      </c>
      <c r="G74" s="290">
        <f>[1]NOVIEMBRE!I74</f>
        <v>202884296</v>
      </c>
      <c r="H74" s="293">
        <v>0</v>
      </c>
      <c r="I74" s="290">
        <f>SUM(G74:H74)</f>
        <v>202884296</v>
      </c>
      <c r="J74" s="290">
        <f>[1]NOVIEMBRE!L74</f>
        <v>202884296</v>
      </c>
      <c r="K74" s="293">
        <v>0</v>
      </c>
      <c r="L74" s="290">
        <f>SUM(J74:K74)</f>
        <v>202884296</v>
      </c>
      <c r="M74" s="290">
        <f>F74-I74</f>
        <v>-49006744</v>
      </c>
      <c r="N74" s="291">
        <f>F74-L74</f>
        <v>-49006744</v>
      </c>
      <c r="O74" s="308"/>
      <c r="P74" s="295">
        <v>0</v>
      </c>
      <c r="Q74" s="296">
        <v>0</v>
      </c>
      <c r="R74" s="179"/>
      <c r="S74" s="399" t="str">
        <f>+IF([1]NOVIEMBRE!S74=0,"",[1]NOVIEMBRE!S74)</f>
        <v>1020104-5</v>
      </c>
      <c r="T74" s="400" t="str">
        <f>+IF([1]NOVIEMBRE!T74=0,"",[1]NOVIEMBRE!T74)</f>
        <v>Bonificación Convencional</v>
      </c>
      <c r="U74" s="351">
        <f>+[1]ENERO!U74</f>
        <v>0</v>
      </c>
      <c r="V74" s="352">
        <f>[1]NOVIEMBRE!V74+DICIEMBRE!AL74</f>
        <v>0</v>
      </c>
      <c r="W74" s="352">
        <f>[1]NOVIEMBRE!W74+DICIEMBRE!AM74</f>
        <v>0</v>
      </c>
      <c r="X74" s="353">
        <f t="shared" si="77"/>
        <v>0</v>
      </c>
      <c r="Y74" s="354">
        <f>[1]NOVIEMBRE!AA74</f>
        <v>0</v>
      </c>
      <c r="Z74" s="293">
        <v>0</v>
      </c>
      <c r="AA74" s="353">
        <f t="shared" si="78"/>
        <v>0</v>
      </c>
      <c r="AB74" s="354">
        <f>[1]NOVIEMBRE!AD74</f>
        <v>0</v>
      </c>
      <c r="AC74" s="293">
        <v>0</v>
      </c>
      <c r="AD74" s="353">
        <f t="shared" si="79"/>
        <v>0</v>
      </c>
      <c r="AE74" s="354">
        <f>[1]NOVIEMBRE!AG74</f>
        <v>0</v>
      </c>
      <c r="AF74" s="293">
        <v>0</v>
      </c>
      <c r="AG74" s="353">
        <f t="shared" si="80"/>
        <v>0</v>
      </c>
      <c r="AH74" s="354">
        <f t="shared" si="81"/>
        <v>0</v>
      </c>
      <c r="AI74" s="352">
        <f t="shared" si="82"/>
        <v>0</v>
      </c>
      <c r="AJ74" s="355">
        <f t="shared" si="83"/>
        <v>0</v>
      </c>
      <c r="AK74" s="179"/>
      <c r="AL74" s="295">
        <v>0</v>
      </c>
      <c r="AM74" s="296">
        <v>0</v>
      </c>
      <c r="AN74" s="179"/>
      <c r="AO74" s="97"/>
      <c r="AP74" s="97"/>
      <c r="AQ74" s="97"/>
      <c r="AR74" s="97"/>
      <c r="AS74" s="97"/>
      <c r="AT74" s="97"/>
      <c r="AU74" s="97"/>
      <c r="AV74" s="97"/>
      <c r="AW74" s="97"/>
      <c r="AX74" s="97"/>
      <c r="AY74" s="97"/>
      <c r="AZ74" s="97"/>
      <c r="BA74" s="308"/>
      <c r="BB74" s="308"/>
      <c r="BC74" s="308"/>
      <c r="BD74" s="308"/>
      <c r="BE74" s="308"/>
      <c r="BF74" s="308"/>
      <c r="BG74" s="308"/>
      <c r="BH74" s="308"/>
      <c r="BI74" s="308"/>
      <c r="BJ74" s="308"/>
      <c r="BK74" s="308"/>
      <c r="BL74" s="308"/>
      <c r="BM74" s="308"/>
      <c r="BN74" s="308"/>
      <c r="BO74" s="308"/>
      <c r="BP74" s="308"/>
      <c r="BQ74" s="458"/>
      <c r="BR74" s="308"/>
      <c r="BS74" s="308"/>
      <c r="BT74" s="308"/>
      <c r="BU74" s="308"/>
      <c r="BV74" s="308"/>
      <c r="BW74" s="308"/>
      <c r="BX74" s="308"/>
      <c r="BY74" s="308"/>
      <c r="BZ74" s="308"/>
      <c r="CA74" s="308"/>
      <c r="CB74" s="308"/>
      <c r="CC74" s="308"/>
      <c r="CD74" s="308"/>
      <c r="CE74" s="308"/>
      <c r="CF74" s="308"/>
      <c r="CG74" s="308"/>
      <c r="CH74" s="308"/>
      <c r="CI74" s="308"/>
      <c r="CJ74" s="308"/>
      <c r="CK74" s="308"/>
      <c r="CL74" s="308"/>
      <c r="CM74" s="308"/>
      <c r="CN74" s="308"/>
      <c r="CO74" s="308"/>
      <c r="CP74" s="308"/>
      <c r="CQ74" s="308"/>
      <c r="CR74" s="308"/>
      <c r="CS74" s="308"/>
      <c r="CT74" s="308"/>
      <c r="CU74" s="308"/>
      <c r="CV74" s="308"/>
      <c r="CW74" s="308"/>
      <c r="CX74" s="308"/>
      <c r="CY74" s="308"/>
      <c r="CZ74" s="308"/>
      <c r="DA74" s="308"/>
      <c r="DB74" s="308"/>
      <c r="DC74" s="308"/>
      <c r="DD74" s="308"/>
      <c r="DE74" s="308"/>
      <c r="DF74" s="308"/>
      <c r="DG74" s="308"/>
      <c r="DH74" s="308"/>
      <c r="DI74" s="308"/>
      <c r="DJ74" s="308"/>
      <c r="DK74" s="308"/>
      <c r="DL74" s="308"/>
      <c r="DM74" s="308"/>
      <c r="DN74" s="308"/>
      <c r="DO74" s="308"/>
      <c r="DP74" s="308"/>
      <c r="DQ74" s="308"/>
      <c r="DR74" s="308"/>
      <c r="DS74" s="308"/>
      <c r="DT74" s="308"/>
      <c r="DU74" s="308"/>
      <c r="DV74" s="308"/>
      <c r="DW74" s="308"/>
      <c r="DX74" s="308"/>
      <c r="DY74" s="308"/>
      <c r="DZ74" s="308"/>
      <c r="EA74" s="308"/>
      <c r="EB74" s="308"/>
      <c r="EC74" s="308"/>
      <c r="ED74" s="308"/>
      <c r="EE74" s="308"/>
      <c r="EF74" s="308"/>
      <c r="EG74" s="308"/>
      <c r="EH74" s="308"/>
      <c r="EI74" s="308"/>
      <c r="EJ74" s="308"/>
      <c r="EK74" s="308"/>
      <c r="EL74" s="308"/>
      <c r="EM74" s="308"/>
      <c r="EN74" s="308"/>
      <c r="EO74" s="308"/>
      <c r="EP74" s="308"/>
      <c r="EQ74" s="308"/>
      <c r="ER74" s="308"/>
      <c r="ES74" s="308"/>
      <c r="ET74" s="308"/>
      <c r="EU74" s="308"/>
      <c r="EV74" s="308"/>
      <c r="EW74" s="308"/>
      <c r="EX74" s="308"/>
      <c r="EY74" s="308"/>
      <c r="EZ74" s="308"/>
      <c r="FA74" s="308"/>
      <c r="FB74" s="308"/>
      <c r="FC74" s="308"/>
      <c r="FD74" s="308"/>
      <c r="FE74" s="308"/>
      <c r="FF74" s="308"/>
      <c r="FG74" s="308"/>
      <c r="FH74" s="308"/>
      <c r="FI74" s="308"/>
      <c r="FJ74" s="308"/>
      <c r="FK74" s="308"/>
      <c r="FL74" s="308"/>
      <c r="FM74" s="308"/>
      <c r="FN74" s="308"/>
      <c r="FO74" s="308"/>
      <c r="FP74" s="308"/>
      <c r="FQ74" s="308"/>
      <c r="FR74" s="308"/>
      <c r="FS74" s="308"/>
      <c r="FT74" s="308"/>
      <c r="FU74" s="308"/>
      <c r="FV74" s="308"/>
      <c r="FW74" s="308"/>
      <c r="FX74" s="308"/>
      <c r="FY74" s="308"/>
      <c r="FZ74" s="308"/>
      <c r="GA74" s="308"/>
      <c r="GB74" s="308"/>
      <c r="GC74" s="308"/>
      <c r="GD74" s="308"/>
      <c r="GE74" s="308"/>
      <c r="GF74" s="308"/>
      <c r="GG74" s="308"/>
      <c r="GH74" s="308"/>
      <c r="GI74" s="308"/>
      <c r="GJ74" s="308"/>
      <c r="GK74" s="308"/>
      <c r="GL74" s="308"/>
      <c r="GM74" s="308"/>
      <c r="GN74" s="308"/>
      <c r="GO74" s="308"/>
      <c r="GP74" s="308"/>
      <c r="GQ74" s="308"/>
      <c r="GR74" s="308"/>
      <c r="GS74" s="308"/>
      <c r="GT74" s="308"/>
      <c r="GU74" s="308"/>
      <c r="GV74" s="308"/>
      <c r="GW74" s="308"/>
      <c r="GX74" s="308"/>
      <c r="GY74" s="308"/>
      <c r="GZ74" s="308"/>
      <c r="HA74" s="308"/>
      <c r="HB74" s="308"/>
      <c r="HC74" s="308"/>
      <c r="HD74" s="308"/>
      <c r="HE74" s="308"/>
      <c r="HF74" s="308"/>
      <c r="HG74" s="308"/>
      <c r="HH74" s="308"/>
      <c r="HI74" s="308"/>
      <c r="HJ74" s="308"/>
      <c r="HK74" s="308"/>
      <c r="HL74" s="308"/>
      <c r="HM74" s="308"/>
      <c r="HN74" s="308"/>
      <c r="HO74" s="308"/>
      <c r="HP74" s="308"/>
      <c r="HQ74" s="308"/>
      <c r="HR74" s="308"/>
      <c r="HS74" s="308"/>
      <c r="HT74" s="308"/>
      <c r="HU74" s="308"/>
      <c r="HV74" s="308"/>
      <c r="HW74" s="308"/>
      <c r="HX74" s="308"/>
      <c r="HY74" s="308"/>
      <c r="HZ74" s="308"/>
      <c r="IA74" s="308"/>
      <c r="IB74" s="308"/>
      <c r="IC74" s="308"/>
      <c r="ID74" s="308"/>
      <c r="IE74" s="308"/>
      <c r="IF74" s="308"/>
      <c r="IG74" s="308"/>
      <c r="IH74" s="308"/>
      <c r="II74" s="308"/>
      <c r="IJ74" s="308"/>
      <c r="IK74" s="308"/>
      <c r="IL74" s="308"/>
      <c r="IM74" s="308"/>
      <c r="IN74" s="308"/>
      <c r="IO74" s="308"/>
    </row>
    <row r="75" spans="1:249" s="308" customFormat="1" ht="24.95" customHeight="1">
      <c r="A75" s="369">
        <f>+IF([1]NOVIEMBRE!A75=0,"",[1]NOVIEMBRE!A75)</f>
        <v>1130117</v>
      </c>
      <c r="B75" s="407" t="str">
        <f>+IF([1]NOVIEMBRE!B75=0,"",[1]NOVIEMBRE!B75)</f>
        <v>CUOTAS DE RECUPERACION</v>
      </c>
      <c r="C75" s="371">
        <f t="shared" ref="C75:N75" si="85">SUM(C76:C77)</f>
        <v>13139792</v>
      </c>
      <c r="D75" s="408">
        <f t="shared" si="85"/>
        <v>0</v>
      </c>
      <c r="E75" s="408">
        <f t="shared" si="85"/>
        <v>0</v>
      </c>
      <c r="F75" s="408">
        <f t="shared" si="85"/>
        <v>13139792</v>
      </c>
      <c r="G75" s="408">
        <f t="shared" si="85"/>
        <v>13743417</v>
      </c>
      <c r="H75" s="408">
        <f t="shared" si="85"/>
        <v>721087</v>
      </c>
      <c r="I75" s="408">
        <f t="shared" si="85"/>
        <v>14464504</v>
      </c>
      <c r="J75" s="408">
        <f t="shared" si="85"/>
        <v>13743417</v>
      </c>
      <c r="K75" s="408">
        <f t="shared" si="85"/>
        <v>721087</v>
      </c>
      <c r="L75" s="408">
        <f t="shared" si="85"/>
        <v>14464504</v>
      </c>
      <c r="M75" s="408">
        <f t="shared" si="85"/>
        <v>-1324712</v>
      </c>
      <c r="N75" s="372">
        <f t="shared" si="85"/>
        <v>-1324712</v>
      </c>
      <c r="P75" s="371">
        <f>SUM(P76:P77)</f>
        <v>0</v>
      </c>
      <c r="Q75" s="372">
        <f>SUM(Q76:Q77)</f>
        <v>0</v>
      </c>
      <c r="R75" s="179"/>
      <c r="S75" s="399" t="str">
        <f>+IF([1]NOVIEMBRE!S75=0,"",[1]NOVIEMBRE!S75)</f>
        <v>1020104-6</v>
      </c>
      <c r="T75" s="400" t="str">
        <f>+IF([1]NOVIEMBRE!T75=0,"",[1]NOVIEMBRE!T75)</f>
        <v>Auxilio de Transporte</v>
      </c>
      <c r="U75" s="351">
        <f>+[1]ENERO!U75</f>
        <v>12248040</v>
      </c>
      <c r="V75" s="352">
        <f>[1]NOVIEMBRE!V75+DICIEMBRE!AL75</f>
        <v>0</v>
      </c>
      <c r="W75" s="352">
        <f>[1]NOVIEMBRE!W75+DICIEMBRE!AM75</f>
        <v>0</v>
      </c>
      <c r="X75" s="353">
        <f t="shared" si="77"/>
        <v>12248040</v>
      </c>
      <c r="Y75" s="354">
        <f>[1]NOVIEMBRE!AA75</f>
        <v>3706174</v>
      </c>
      <c r="Z75" s="293">
        <v>308562</v>
      </c>
      <c r="AA75" s="353">
        <f t="shared" si="78"/>
        <v>4014736</v>
      </c>
      <c r="AB75" s="354">
        <f>[1]NOVIEMBRE!AD75</f>
        <v>3706174</v>
      </c>
      <c r="AC75" s="293">
        <v>308562</v>
      </c>
      <c r="AD75" s="353">
        <f t="shared" si="79"/>
        <v>4014736</v>
      </c>
      <c r="AE75" s="354">
        <f>[1]NOVIEMBRE!AG75</f>
        <v>3407897</v>
      </c>
      <c r="AF75" s="293">
        <v>298277</v>
      </c>
      <c r="AG75" s="353">
        <f t="shared" si="80"/>
        <v>3706174</v>
      </c>
      <c r="AH75" s="354">
        <f t="shared" si="81"/>
        <v>8233304</v>
      </c>
      <c r="AI75" s="352">
        <f t="shared" si="82"/>
        <v>8233304</v>
      </c>
      <c r="AJ75" s="355">
        <f t="shared" si="83"/>
        <v>8541866</v>
      </c>
      <c r="AK75" s="179"/>
      <c r="AL75" s="295">
        <v>0</v>
      </c>
      <c r="AM75" s="296">
        <v>0</v>
      </c>
      <c r="AN75" s="179"/>
      <c r="AO75" s="97"/>
      <c r="AP75" s="97"/>
      <c r="AQ75" s="97"/>
      <c r="AR75" s="97"/>
      <c r="AS75" s="97"/>
      <c r="AT75" s="97"/>
      <c r="AU75" s="97"/>
      <c r="AV75" s="97"/>
      <c r="AW75" s="97"/>
      <c r="AX75" s="97"/>
      <c r="AY75" s="97"/>
      <c r="AZ75" s="97"/>
      <c r="BQ75" s="458"/>
    </row>
    <row r="76" spans="1:249" s="396" customFormat="1" ht="24.95" customHeight="1">
      <c r="A76" s="287" t="str">
        <f>+IF([1]NOVIEMBRE!A76=0,"",[1]NOVIEMBRE!A76)</f>
        <v>1130117-1</v>
      </c>
      <c r="B76" s="419" t="str">
        <f>+CONCATENATE("Vigencia ",[1]INSTRUCCIONES!$F$3)</f>
        <v>Vigencia 2020</v>
      </c>
      <c r="C76" s="289">
        <f>+[1]ENERO!C76</f>
        <v>13139792</v>
      </c>
      <c r="D76" s="290">
        <f>[1]NOVIEMBRE!D76+DICIEMBRE!P76</f>
        <v>0</v>
      </c>
      <c r="E76" s="290">
        <f>[1]NOVIEMBRE!E76+DICIEMBRE!Q76</f>
        <v>0</v>
      </c>
      <c r="F76" s="290">
        <f t="shared" ref="F76:F83" si="86">SUM(C76:E76)</f>
        <v>13139792</v>
      </c>
      <c r="G76" s="290">
        <f>[1]NOVIEMBRE!I76</f>
        <v>13743417</v>
      </c>
      <c r="H76" s="293">
        <v>721087</v>
      </c>
      <c r="I76" s="290">
        <f t="shared" ref="I76:I83" si="87">SUM(G76:H76)</f>
        <v>14464504</v>
      </c>
      <c r="J76" s="290">
        <f>[1]NOVIEMBRE!L76</f>
        <v>13743417</v>
      </c>
      <c r="K76" s="293">
        <v>721087</v>
      </c>
      <c r="L76" s="290">
        <f t="shared" ref="L76:L83" si="88">SUM(J76:K76)</f>
        <v>14464504</v>
      </c>
      <c r="M76" s="290">
        <f t="shared" ref="M76:M83" si="89">F76-I76</f>
        <v>-1324712</v>
      </c>
      <c r="N76" s="291">
        <f t="shared" ref="N76:N83" si="90">F76-L76</f>
        <v>-1324712</v>
      </c>
      <c r="O76" s="308"/>
      <c r="P76" s="295">
        <v>0</v>
      </c>
      <c r="Q76" s="296">
        <v>0</v>
      </c>
      <c r="R76" s="179"/>
      <c r="S76" s="399" t="str">
        <f>+IF([1]NOVIEMBRE!S76=0,"",[1]NOVIEMBRE!S76)</f>
        <v>1020104-7</v>
      </c>
      <c r="T76" s="400" t="str">
        <f>+IF([1]NOVIEMBRE!T76=0,"",[1]NOVIEMBRE!T76)</f>
        <v>Auxilio de Alimentación</v>
      </c>
      <c r="U76" s="351">
        <f>+[1]ENERO!U76</f>
        <v>7922640</v>
      </c>
      <c r="V76" s="352">
        <f>[1]NOVIEMBRE!V76+DICIEMBRE!AL76</f>
        <v>0</v>
      </c>
      <c r="W76" s="352">
        <f>[1]NOVIEMBRE!W76+DICIEMBRE!AM76</f>
        <v>0</v>
      </c>
      <c r="X76" s="353">
        <f t="shared" si="77"/>
        <v>7922640</v>
      </c>
      <c r="Y76" s="354">
        <f>[1]NOVIEMBRE!AA76</f>
        <v>2422746</v>
      </c>
      <c r="Z76" s="293">
        <v>198294</v>
      </c>
      <c r="AA76" s="353">
        <f t="shared" si="78"/>
        <v>2621040</v>
      </c>
      <c r="AB76" s="354">
        <f>[1]NOVIEMBRE!AD76</f>
        <v>2422746</v>
      </c>
      <c r="AC76" s="293">
        <v>198294</v>
      </c>
      <c r="AD76" s="353">
        <f t="shared" si="79"/>
        <v>2621040</v>
      </c>
      <c r="AE76" s="354">
        <f>[1]NOVIEMBRE!AG76</f>
        <v>2231062</v>
      </c>
      <c r="AF76" s="293">
        <v>191684</v>
      </c>
      <c r="AG76" s="353">
        <f t="shared" si="80"/>
        <v>2422746</v>
      </c>
      <c r="AH76" s="354">
        <f t="shared" si="81"/>
        <v>5301600</v>
      </c>
      <c r="AI76" s="352">
        <f t="shared" si="82"/>
        <v>5301600</v>
      </c>
      <c r="AJ76" s="355">
        <f t="shared" si="83"/>
        <v>5499894</v>
      </c>
      <c r="AK76" s="179"/>
      <c r="AL76" s="295">
        <v>0</v>
      </c>
      <c r="AM76" s="296">
        <v>0</v>
      </c>
      <c r="AN76" s="179"/>
      <c r="AO76" s="97"/>
      <c r="AP76" s="97"/>
      <c r="AQ76" s="471"/>
      <c r="AR76" s="97"/>
      <c r="AS76" s="97"/>
      <c r="AT76" s="97"/>
      <c r="AU76" s="97"/>
      <c r="AV76" s="97"/>
      <c r="AW76" s="97"/>
      <c r="AX76" s="97"/>
      <c r="AY76" s="97"/>
      <c r="AZ76" s="97"/>
      <c r="BA76" s="308"/>
      <c r="BB76" s="308"/>
      <c r="BC76" s="308"/>
      <c r="BD76" s="308"/>
      <c r="BE76" s="308"/>
      <c r="BF76" s="308"/>
      <c r="BG76" s="308"/>
      <c r="BH76" s="308"/>
      <c r="BI76" s="308"/>
      <c r="BJ76" s="308"/>
      <c r="BK76" s="308"/>
      <c r="BL76" s="308"/>
      <c r="BM76" s="308"/>
      <c r="BN76" s="308"/>
      <c r="BO76" s="308"/>
      <c r="BP76" s="308"/>
      <c r="BQ76" s="458"/>
      <c r="BR76" s="308"/>
      <c r="BS76" s="308"/>
      <c r="BT76" s="308"/>
      <c r="BU76" s="308"/>
      <c r="BV76" s="308"/>
      <c r="BW76" s="308"/>
      <c r="BX76" s="308"/>
      <c r="BY76" s="308"/>
      <c r="BZ76" s="308"/>
      <c r="CA76" s="308"/>
      <c r="CB76" s="308"/>
      <c r="CC76" s="308"/>
      <c r="CD76" s="308"/>
      <c r="CE76" s="308"/>
      <c r="CF76" s="308"/>
      <c r="CG76" s="308"/>
      <c r="CH76" s="308"/>
      <c r="CI76" s="308"/>
      <c r="CJ76" s="308"/>
      <c r="CK76" s="308"/>
      <c r="CL76" s="308"/>
      <c r="CM76" s="308"/>
      <c r="CN76" s="308"/>
      <c r="CO76" s="308"/>
      <c r="CP76" s="308"/>
      <c r="CQ76" s="308"/>
      <c r="CR76" s="308"/>
      <c r="CS76" s="308"/>
      <c r="CT76" s="308"/>
      <c r="CU76" s="308"/>
      <c r="CV76" s="308"/>
      <c r="CW76" s="308"/>
      <c r="CX76" s="308"/>
      <c r="CY76" s="308"/>
      <c r="CZ76" s="308"/>
      <c r="DA76" s="308"/>
      <c r="DB76" s="308"/>
      <c r="DC76" s="308"/>
      <c r="DD76" s="308"/>
      <c r="DE76" s="308"/>
      <c r="DF76" s="308"/>
      <c r="DG76" s="308"/>
      <c r="DH76" s="308"/>
      <c r="DI76" s="308"/>
      <c r="DJ76" s="308"/>
      <c r="DK76" s="308"/>
      <c r="DL76" s="308"/>
      <c r="DM76" s="308"/>
      <c r="DN76" s="308"/>
      <c r="DO76" s="308"/>
      <c r="DP76" s="308"/>
      <c r="DQ76" s="308"/>
      <c r="DR76" s="308"/>
      <c r="DS76" s="308"/>
      <c r="DT76" s="308"/>
      <c r="DU76" s="308"/>
      <c r="DV76" s="308"/>
      <c r="DW76" s="308"/>
      <c r="DX76" s="308"/>
      <c r="DY76" s="308"/>
      <c r="DZ76" s="308"/>
      <c r="EA76" s="308"/>
      <c r="EB76" s="308"/>
      <c r="EC76" s="308"/>
      <c r="ED76" s="308"/>
      <c r="EE76" s="308"/>
      <c r="EF76" s="308"/>
      <c r="EG76" s="308"/>
      <c r="EH76" s="308"/>
      <c r="EI76" s="308"/>
      <c r="EJ76" s="308"/>
      <c r="EK76" s="308"/>
      <c r="EL76" s="308"/>
      <c r="EM76" s="308"/>
      <c r="EN76" s="308"/>
      <c r="EO76" s="308"/>
      <c r="EP76" s="308"/>
      <c r="EQ76" s="308"/>
      <c r="ER76" s="308"/>
      <c r="ES76" s="308"/>
      <c r="ET76" s="308"/>
      <c r="EU76" s="308"/>
      <c r="EV76" s="308"/>
      <c r="EW76" s="308"/>
      <c r="EX76" s="308"/>
      <c r="EY76" s="308"/>
      <c r="EZ76" s="308"/>
      <c r="FA76" s="308"/>
      <c r="FB76" s="308"/>
      <c r="FC76" s="308"/>
      <c r="FD76" s="308"/>
      <c r="FE76" s="308"/>
      <c r="FF76" s="308"/>
      <c r="FG76" s="308"/>
      <c r="FH76" s="308"/>
      <c r="FI76" s="308"/>
      <c r="FJ76" s="308"/>
      <c r="FK76" s="308"/>
      <c r="FL76" s="308"/>
      <c r="FM76" s="308"/>
      <c r="FN76" s="308"/>
      <c r="FO76" s="308"/>
      <c r="FP76" s="308"/>
      <c r="FQ76" s="308"/>
      <c r="FR76" s="308"/>
      <c r="FS76" s="308"/>
      <c r="FT76" s="308"/>
      <c r="FU76" s="308"/>
      <c r="FV76" s="308"/>
      <c r="FW76" s="308"/>
      <c r="FX76" s="308"/>
      <c r="FY76" s="308"/>
      <c r="FZ76" s="308"/>
      <c r="GA76" s="308"/>
      <c r="GB76" s="308"/>
      <c r="GC76" s="308"/>
      <c r="GD76" s="308"/>
      <c r="GE76" s="308"/>
      <c r="GF76" s="308"/>
      <c r="GG76" s="308"/>
      <c r="GH76" s="308"/>
      <c r="GI76" s="308"/>
      <c r="GJ76" s="308"/>
      <c r="GK76" s="308"/>
      <c r="GL76" s="308"/>
      <c r="GM76" s="308"/>
      <c r="GN76" s="308"/>
      <c r="GO76" s="308"/>
      <c r="GP76" s="308"/>
      <c r="GQ76" s="308"/>
      <c r="GR76" s="308"/>
      <c r="GS76" s="308"/>
      <c r="GT76" s="308"/>
      <c r="GU76" s="308"/>
      <c r="GV76" s="308"/>
      <c r="GW76" s="308"/>
      <c r="GX76" s="308"/>
      <c r="GY76" s="308"/>
      <c r="GZ76" s="308"/>
      <c r="HA76" s="308"/>
      <c r="HB76" s="308"/>
      <c r="HC76" s="308"/>
      <c r="HD76" s="308"/>
      <c r="HE76" s="308"/>
      <c r="HF76" s="308"/>
      <c r="HG76" s="308"/>
      <c r="HH76" s="308"/>
      <c r="HI76" s="308"/>
      <c r="HJ76" s="308"/>
      <c r="HK76" s="308"/>
      <c r="HL76" s="308"/>
      <c r="HM76" s="308"/>
      <c r="HN76" s="308"/>
      <c r="HO76" s="308"/>
      <c r="HP76" s="308"/>
      <c r="HQ76" s="308"/>
      <c r="HR76" s="308"/>
      <c r="HS76" s="308"/>
      <c r="HT76" s="308"/>
      <c r="HU76" s="308"/>
      <c r="HV76" s="308"/>
      <c r="HW76" s="308"/>
      <c r="HX76" s="308"/>
      <c r="HY76" s="308"/>
      <c r="HZ76" s="308"/>
      <c r="IA76" s="308"/>
      <c r="IB76" s="308"/>
      <c r="IC76" s="308"/>
      <c r="ID76" s="308"/>
      <c r="IE76" s="308"/>
      <c r="IF76" s="308"/>
      <c r="IG76" s="308"/>
      <c r="IH76" s="308"/>
      <c r="II76" s="308"/>
      <c r="IJ76" s="308"/>
      <c r="IK76" s="308"/>
      <c r="IL76" s="308"/>
      <c r="IM76" s="308"/>
      <c r="IN76" s="308"/>
      <c r="IO76" s="308"/>
    </row>
    <row r="77" spans="1:249" s="396" customFormat="1" ht="24.95" customHeight="1">
      <c r="A77" s="287" t="str">
        <f>+IF([1]NOVIEMBRE!A77=0,"",[1]NOVIEMBRE!A77)</f>
        <v>1130117-2</v>
      </c>
      <c r="B77" s="419" t="str">
        <f>+IF([1]NOVIEMBRE!B77=0,"",[1]NOVIEMBRE!B77)</f>
        <v>Vigencia Anterior</v>
      </c>
      <c r="C77" s="289">
        <f>+[1]ENERO!C77</f>
        <v>0</v>
      </c>
      <c r="D77" s="290">
        <f>[1]NOVIEMBRE!D77+DICIEMBRE!P77</f>
        <v>0</v>
      </c>
      <c r="E77" s="290">
        <f>[1]NOVIEMBRE!E77+DICIEMBRE!Q77</f>
        <v>0</v>
      </c>
      <c r="F77" s="290">
        <f t="shared" si="86"/>
        <v>0</v>
      </c>
      <c r="G77" s="290">
        <f>[1]NOVIEMBRE!I77</f>
        <v>0</v>
      </c>
      <c r="H77" s="293">
        <v>0</v>
      </c>
      <c r="I77" s="290">
        <f t="shared" si="87"/>
        <v>0</v>
      </c>
      <c r="J77" s="290">
        <f>[1]NOVIEMBRE!L77</f>
        <v>0</v>
      </c>
      <c r="K77" s="293">
        <v>0</v>
      </c>
      <c r="L77" s="290">
        <f t="shared" si="88"/>
        <v>0</v>
      </c>
      <c r="M77" s="290">
        <f t="shared" si="89"/>
        <v>0</v>
      </c>
      <c r="N77" s="291">
        <f t="shared" si="90"/>
        <v>0</v>
      </c>
      <c r="O77" s="308"/>
      <c r="P77" s="295">
        <v>0</v>
      </c>
      <c r="Q77" s="296">
        <v>0</v>
      </c>
      <c r="R77" s="179"/>
      <c r="S77" s="399" t="str">
        <f>+IF([1]NOVIEMBRE!S77=0,"",[1]NOVIEMBRE!S77)</f>
        <v>1020104-8</v>
      </c>
      <c r="T77" s="400" t="str">
        <f>+IF([1]NOVIEMBRE!T77=0,"",[1]NOVIEMBRE!T77)</f>
        <v>Indemnizaciones por Vacaciones o Supresión de Cargos por Reestructuración</v>
      </c>
      <c r="U77" s="351">
        <f>+[1]ENERO!U77</f>
        <v>13650000</v>
      </c>
      <c r="V77" s="352">
        <f>[1]NOVIEMBRE!V77+DICIEMBRE!AL77</f>
        <v>0</v>
      </c>
      <c r="W77" s="352">
        <f>[1]NOVIEMBRE!W77+DICIEMBRE!AM77</f>
        <v>0</v>
      </c>
      <c r="X77" s="353">
        <f t="shared" si="77"/>
        <v>13650000</v>
      </c>
      <c r="Y77" s="354">
        <f>[1]NOVIEMBRE!AA77</f>
        <v>8934627</v>
      </c>
      <c r="Z77" s="293">
        <f>5686591-971218</f>
        <v>4715373</v>
      </c>
      <c r="AA77" s="353">
        <f t="shared" si="78"/>
        <v>13650000</v>
      </c>
      <c r="AB77" s="354">
        <f>[1]NOVIEMBRE!AD77</f>
        <v>8934627</v>
      </c>
      <c r="AC77" s="293">
        <v>4715373</v>
      </c>
      <c r="AD77" s="353">
        <f t="shared" si="79"/>
        <v>13650000</v>
      </c>
      <c r="AE77" s="354">
        <f>[1]NOVIEMBRE!AG77</f>
        <v>8934627</v>
      </c>
      <c r="AF77" s="293">
        <v>4715373</v>
      </c>
      <c r="AG77" s="353">
        <f t="shared" si="80"/>
        <v>13650000</v>
      </c>
      <c r="AH77" s="354">
        <f t="shared" si="81"/>
        <v>0</v>
      </c>
      <c r="AI77" s="352">
        <f t="shared" si="82"/>
        <v>0</v>
      </c>
      <c r="AJ77" s="355">
        <f t="shared" si="83"/>
        <v>0</v>
      </c>
      <c r="AK77" s="179"/>
      <c r="AL77" s="295">
        <v>0</v>
      </c>
      <c r="AM77" s="296">
        <v>0</v>
      </c>
      <c r="AN77" s="179"/>
      <c r="AO77" s="97"/>
      <c r="AP77" s="97"/>
      <c r="AQ77" s="97"/>
      <c r="AR77" s="97"/>
      <c r="AS77" s="97"/>
      <c r="AT77" s="97"/>
      <c r="AU77" s="97"/>
      <c r="AV77" s="97"/>
      <c r="AW77" s="97"/>
      <c r="AX77" s="97"/>
      <c r="AY77" s="97"/>
      <c r="AZ77" s="97"/>
      <c r="BA77" s="308"/>
      <c r="BB77" s="308"/>
      <c r="BC77" s="308"/>
      <c r="BD77" s="308"/>
      <c r="BE77" s="308"/>
      <c r="BF77" s="308"/>
      <c r="BG77" s="308"/>
      <c r="BH77" s="308"/>
      <c r="BI77" s="308"/>
      <c r="BJ77" s="308"/>
      <c r="BK77" s="308"/>
      <c r="BL77" s="308"/>
      <c r="BM77" s="308"/>
      <c r="BN77" s="308"/>
      <c r="BO77" s="308"/>
      <c r="BP77" s="308"/>
      <c r="BQ77" s="458"/>
      <c r="BR77" s="308"/>
      <c r="BS77" s="308"/>
      <c r="BT77" s="308"/>
      <c r="BU77" s="308"/>
      <c r="BV77" s="308"/>
      <c r="BW77" s="308"/>
      <c r="BX77" s="308"/>
      <c r="BY77" s="308"/>
      <c r="BZ77" s="308"/>
      <c r="CA77" s="308"/>
      <c r="CB77" s="308"/>
      <c r="CC77" s="308"/>
      <c r="CD77" s="308"/>
      <c r="CE77" s="308"/>
      <c r="CF77" s="308"/>
      <c r="CG77" s="308"/>
      <c r="CH77" s="308"/>
      <c r="CI77" s="308"/>
      <c r="CJ77" s="308"/>
      <c r="CK77" s="308"/>
      <c r="CL77" s="308"/>
      <c r="CM77" s="308"/>
      <c r="CN77" s="308"/>
      <c r="CO77" s="308"/>
      <c r="CP77" s="308"/>
      <c r="CQ77" s="308"/>
      <c r="CR77" s="308"/>
      <c r="CS77" s="308"/>
      <c r="CT77" s="308"/>
      <c r="CU77" s="308"/>
      <c r="CV77" s="308"/>
      <c r="CW77" s="308"/>
      <c r="CX77" s="308"/>
      <c r="CY77" s="308"/>
      <c r="CZ77" s="308"/>
      <c r="DA77" s="308"/>
      <c r="DB77" s="308"/>
      <c r="DC77" s="308"/>
      <c r="DD77" s="308"/>
      <c r="DE77" s="308"/>
      <c r="DF77" s="308"/>
      <c r="DG77" s="308"/>
      <c r="DH77" s="308"/>
      <c r="DI77" s="308"/>
      <c r="DJ77" s="308"/>
      <c r="DK77" s="308"/>
      <c r="DL77" s="308"/>
      <c r="DM77" s="308"/>
      <c r="DN77" s="308"/>
      <c r="DO77" s="308"/>
      <c r="DP77" s="308"/>
      <c r="DQ77" s="308"/>
      <c r="DR77" s="308"/>
      <c r="DS77" s="308"/>
      <c r="DT77" s="308"/>
      <c r="DU77" s="308"/>
      <c r="DV77" s="308"/>
      <c r="DW77" s="308"/>
      <c r="DX77" s="308"/>
      <c r="DY77" s="308"/>
      <c r="DZ77" s="308"/>
      <c r="EA77" s="308"/>
      <c r="EB77" s="308"/>
      <c r="EC77" s="308"/>
      <c r="ED77" s="308"/>
      <c r="EE77" s="308"/>
      <c r="EF77" s="308"/>
      <c r="EG77" s="308"/>
      <c r="EH77" s="308"/>
      <c r="EI77" s="308"/>
      <c r="EJ77" s="308"/>
      <c r="EK77" s="308"/>
      <c r="EL77" s="308"/>
      <c r="EM77" s="308"/>
      <c r="EN77" s="308"/>
      <c r="EO77" s="308"/>
      <c r="EP77" s="308"/>
      <c r="EQ77" s="308"/>
      <c r="ER77" s="308"/>
      <c r="ES77" s="308"/>
      <c r="ET77" s="308"/>
      <c r="EU77" s="308"/>
      <c r="EV77" s="308"/>
      <c r="EW77" s="308"/>
      <c r="EX77" s="308"/>
      <c r="EY77" s="308"/>
      <c r="EZ77" s="308"/>
      <c r="FA77" s="308"/>
      <c r="FB77" s="308"/>
      <c r="FC77" s="308"/>
      <c r="FD77" s="308"/>
      <c r="FE77" s="308"/>
      <c r="FF77" s="308"/>
      <c r="FG77" s="308"/>
      <c r="FH77" s="308"/>
      <c r="FI77" s="308"/>
      <c r="FJ77" s="308"/>
      <c r="FK77" s="308"/>
      <c r="FL77" s="308"/>
      <c r="FM77" s="308"/>
      <c r="FN77" s="308"/>
      <c r="FO77" s="308"/>
      <c r="FP77" s="308"/>
      <c r="FQ77" s="308"/>
      <c r="FR77" s="308"/>
      <c r="FS77" s="308"/>
      <c r="FT77" s="308"/>
      <c r="FU77" s="308"/>
      <c r="FV77" s="308"/>
      <c r="FW77" s="308"/>
      <c r="FX77" s="308"/>
      <c r="FY77" s="308"/>
      <c r="FZ77" s="308"/>
      <c r="GA77" s="308"/>
      <c r="GB77" s="308"/>
      <c r="GC77" s="308"/>
      <c r="GD77" s="308"/>
      <c r="GE77" s="308"/>
      <c r="GF77" s="308"/>
      <c r="GG77" s="308"/>
      <c r="GH77" s="308"/>
      <c r="GI77" s="308"/>
      <c r="GJ77" s="308"/>
      <c r="GK77" s="308"/>
      <c r="GL77" s="308"/>
      <c r="GM77" s="308"/>
      <c r="GN77" s="308"/>
      <c r="GO77" s="308"/>
      <c r="GP77" s="308"/>
      <c r="GQ77" s="308"/>
      <c r="GR77" s="308"/>
      <c r="GS77" s="308"/>
      <c r="GT77" s="308"/>
      <c r="GU77" s="308"/>
      <c r="GV77" s="308"/>
      <c r="GW77" s="308"/>
      <c r="GX77" s="308"/>
      <c r="GY77" s="308"/>
      <c r="GZ77" s="308"/>
      <c r="HA77" s="308"/>
      <c r="HB77" s="308"/>
      <c r="HC77" s="308"/>
      <c r="HD77" s="308"/>
      <c r="HE77" s="308"/>
      <c r="HF77" s="308"/>
      <c r="HG77" s="308"/>
      <c r="HH77" s="308"/>
      <c r="HI77" s="308"/>
      <c r="HJ77" s="308"/>
      <c r="HK77" s="308"/>
      <c r="HL77" s="308"/>
      <c r="HM77" s="308"/>
      <c r="HN77" s="308"/>
      <c r="HO77" s="308"/>
      <c r="HP77" s="308"/>
      <c r="HQ77" s="308"/>
      <c r="HR77" s="308"/>
      <c r="HS77" s="308"/>
      <c r="HT77" s="308"/>
      <c r="HU77" s="308"/>
      <c r="HV77" s="308"/>
      <c r="HW77" s="308"/>
      <c r="HX77" s="308"/>
      <c r="HY77" s="308"/>
      <c r="HZ77" s="308"/>
      <c r="IA77" s="308"/>
      <c r="IB77" s="308"/>
      <c r="IC77" s="308"/>
      <c r="ID77" s="308"/>
      <c r="IE77" s="308"/>
      <c r="IF77" s="308"/>
      <c r="IG77" s="308"/>
      <c r="IH77" s="308"/>
      <c r="II77" s="308"/>
      <c r="IJ77" s="308"/>
      <c r="IK77" s="308"/>
      <c r="IL77" s="308"/>
      <c r="IM77" s="308"/>
      <c r="IN77" s="308"/>
      <c r="IO77" s="308"/>
    </row>
    <row r="78" spans="1:249" s="396" customFormat="1" ht="24.95" customHeight="1">
      <c r="A78" s="369">
        <f>+IF([1]NOVIEMBRE!A78=0,"",[1]NOVIEMBRE!A78)</f>
        <v>1130118</v>
      </c>
      <c r="B78" s="407" t="str">
        <f>+IF([1]NOVIEMBRE!B78=0,"",[1]NOVIEMBRE!B78)</f>
        <v>PARTICULARES   (Venta de Contado)</v>
      </c>
      <c r="C78" s="371">
        <f>SUM(C79:C80)</f>
        <v>286474337</v>
      </c>
      <c r="D78" s="408">
        <f>SUM(D79:D80)</f>
        <v>0</v>
      </c>
      <c r="E78" s="408">
        <f>SUM(E79:E80)</f>
        <v>0</v>
      </c>
      <c r="F78" s="408">
        <f t="shared" si="86"/>
        <v>286474337</v>
      </c>
      <c r="G78" s="408">
        <f>SUM(G79:G80)</f>
        <v>190392651</v>
      </c>
      <c r="H78" s="408">
        <f>SUM(H79:H80)</f>
        <v>48858177</v>
      </c>
      <c r="I78" s="408">
        <f t="shared" si="87"/>
        <v>239250828</v>
      </c>
      <c r="J78" s="408">
        <f>SUM(J79:J80)</f>
        <v>180531834</v>
      </c>
      <c r="K78" s="408">
        <f>SUM(K79:K80)</f>
        <v>16153206</v>
      </c>
      <c r="L78" s="408">
        <f t="shared" si="88"/>
        <v>196685040</v>
      </c>
      <c r="M78" s="408">
        <f t="shared" si="89"/>
        <v>47223509</v>
      </c>
      <c r="N78" s="372">
        <f t="shared" si="90"/>
        <v>89789297</v>
      </c>
      <c r="O78" s="308"/>
      <c r="P78" s="371">
        <f>SUM(P79:P80)</f>
        <v>0</v>
      </c>
      <c r="Q78" s="372">
        <f>SUM(Q79:Q80)</f>
        <v>0</v>
      </c>
      <c r="R78" s="179"/>
      <c r="S78" s="399" t="str">
        <f>+IF([1]NOVIEMBRE!S78=0,"",[1]NOVIEMBRE!S78)</f>
        <v>1020104-9</v>
      </c>
      <c r="T78" s="400" t="str">
        <f>+IF([1]NOVIEMBRE!T78=0,"",[1]NOVIEMBRE!T78)</f>
        <v>Bonificación Especial por Recreación</v>
      </c>
      <c r="U78" s="351">
        <f>+[1]ENERO!U78</f>
        <v>5019032</v>
      </c>
      <c r="V78" s="352">
        <f>[1]NOVIEMBRE!V78+DICIEMBRE!AL78</f>
        <v>0</v>
      </c>
      <c r="W78" s="352">
        <f>[1]NOVIEMBRE!W78+DICIEMBRE!AM78</f>
        <v>0</v>
      </c>
      <c r="X78" s="353">
        <f t="shared" si="77"/>
        <v>5019032</v>
      </c>
      <c r="Y78" s="354">
        <f>[1]NOVIEMBRE!AA78</f>
        <v>4279889</v>
      </c>
      <c r="Z78" s="293">
        <f>1098758-359615</f>
        <v>739143</v>
      </c>
      <c r="AA78" s="353">
        <f t="shared" si="78"/>
        <v>5019032</v>
      </c>
      <c r="AB78" s="354">
        <f>[1]NOVIEMBRE!AD78</f>
        <v>4279889</v>
      </c>
      <c r="AC78" s="293">
        <v>739143</v>
      </c>
      <c r="AD78" s="353">
        <f t="shared" si="79"/>
        <v>5019032</v>
      </c>
      <c r="AE78" s="354">
        <f>[1]NOVIEMBRE!AG78</f>
        <v>4279889</v>
      </c>
      <c r="AF78" s="293">
        <v>647742</v>
      </c>
      <c r="AG78" s="353">
        <f t="shared" si="80"/>
        <v>4927631</v>
      </c>
      <c r="AH78" s="354">
        <f t="shared" si="81"/>
        <v>0</v>
      </c>
      <c r="AI78" s="352">
        <f t="shared" si="82"/>
        <v>0</v>
      </c>
      <c r="AJ78" s="355">
        <f t="shared" si="83"/>
        <v>91401</v>
      </c>
      <c r="AK78" s="179"/>
      <c r="AL78" s="295">
        <v>0</v>
      </c>
      <c r="AM78" s="296">
        <v>0</v>
      </c>
      <c r="AN78" s="179"/>
      <c r="AO78" s="97"/>
      <c r="AP78" s="97"/>
      <c r="AQ78" s="97"/>
      <c r="AR78" s="97"/>
      <c r="AS78" s="97"/>
      <c r="AT78" s="97"/>
      <c r="AU78" s="97"/>
      <c r="AV78" s="97"/>
      <c r="AW78" s="97"/>
      <c r="AX78" s="97"/>
      <c r="AY78" s="97"/>
      <c r="AZ78" s="97"/>
      <c r="BA78" s="308"/>
      <c r="BB78" s="308"/>
      <c r="BC78" s="308"/>
      <c r="BD78" s="308"/>
      <c r="BE78" s="308"/>
      <c r="BF78" s="308"/>
      <c r="BG78" s="308"/>
      <c r="BH78" s="308"/>
      <c r="BI78" s="308"/>
      <c r="BJ78" s="308"/>
      <c r="BK78" s="308"/>
      <c r="BL78" s="308"/>
      <c r="BM78" s="308"/>
      <c r="BN78" s="308"/>
      <c r="BO78" s="308"/>
      <c r="BP78" s="308"/>
      <c r="BQ78" s="458"/>
      <c r="BR78" s="308"/>
      <c r="BS78" s="308"/>
      <c r="BT78" s="308"/>
      <c r="BU78" s="308"/>
      <c r="BV78" s="308"/>
      <c r="BW78" s="308"/>
      <c r="BX78" s="308"/>
      <c r="BY78" s="308"/>
      <c r="BZ78" s="308"/>
      <c r="CA78" s="308"/>
      <c r="CB78" s="308"/>
      <c r="CC78" s="308"/>
      <c r="CD78" s="308"/>
      <c r="CE78" s="308"/>
      <c r="CF78" s="308"/>
      <c r="CG78" s="308"/>
      <c r="CH78" s="308"/>
      <c r="CI78" s="308"/>
      <c r="CJ78" s="308"/>
      <c r="CK78" s="308"/>
      <c r="CL78" s="308"/>
      <c r="CM78" s="308"/>
      <c r="CN78" s="308"/>
      <c r="CO78" s="308"/>
      <c r="CP78" s="308"/>
      <c r="CQ78" s="308"/>
      <c r="CR78" s="308"/>
      <c r="CS78" s="308"/>
      <c r="CT78" s="308"/>
      <c r="CU78" s="308"/>
      <c r="CV78" s="308"/>
      <c r="CW78" s="308"/>
      <c r="CX78" s="308"/>
      <c r="CY78" s="308"/>
      <c r="CZ78" s="308"/>
      <c r="DA78" s="308"/>
      <c r="DB78" s="308"/>
      <c r="DC78" s="308"/>
      <c r="DD78" s="308"/>
      <c r="DE78" s="308"/>
      <c r="DF78" s="308"/>
      <c r="DG78" s="308"/>
      <c r="DH78" s="308"/>
      <c r="DI78" s="308"/>
      <c r="DJ78" s="308"/>
      <c r="DK78" s="308"/>
      <c r="DL78" s="308"/>
      <c r="DM78" s="308"/>
      <c r="DN78" s="308"/>
      <c r="DO78" s="308"/>
      <c r="DP78" s="308"/>
      <c r="DQ78" s="308"/>
      <c r="DR78" s="308"/>
      <c r="DS78" s="308"/>
      <c r="DT78" s="308"/>
      <c r="DU78" s="308"/>
      <c r="DV78" s="308"/>
      <c r="DW78" s="308"/>
      <c r="DX78" s="308"/>
      <c r="DY78" s="308"/>
      <c r="DZ78" s="308"/>
      <c r="EA78" s="308"/>
      <c r="EB78" s="308"/>
      <c r="EC78" s="308"/>
      <c r="ED78" s="308"/>
      <c r="EE78" s="308"/>
      <c r="EF78" s="308"/>
      <c r="EG78" s="308"/>
      <c r="EH78" s="308"/>
      <c r="EI78" s="308"/>
      <c r="EJ78" s="308"/>
      <c r="EK78" s="308"/>
      <c r="EL78" s="308"/>
      <c r="EM78" s="308"/>
      <c r="EN78" s="308"/>
      <c r="EO78" s="308"/>
      <c r="EP78" s="308"/>
      <c r="EQ78" s="308"/>
      <c r="ER78" s="308"/>
      <c r="ES78" s="308"/>
      <c r="ET78" s="308"/>
      <c r="EU78" s="308"/>
      <c r="EV78" s="308"/>
      <c r="EW78" s="308"/>
      <c r="EX78" s="308"/>
      <c r="EY78" s="308"/>
      <c r="EZ78" s="308"/>
      <c r="FA78" s="308"/>
      <c r="FB78" s="308"/>
      <c r="FC78" s="308"/>
      <c r="FD78" s="308"/>
      <c r="FE78" s="308"/>
      <c r="FF78" s="308"/>
      <c r="FG78" s="308"/>
      <c r="FH78" s="308"/>
      <c r="FI78" s="308"/>
      <c r="FJ78" s="308"/>
      <c r="FK78" s="308"/>
      <c r="FL78" s="308"/>
      <c r="FM78" s="308"/>
      <c r="FN78" s="308"/>
      <c r="FO78" s="308"/>
      <c r="FP78" s="308"/>
      <c r="FQ78" s="308"/>
      <c r="FR78" s="308"/>
      <c r="FS78" s="308"/>
      <c r="FT78" s="308"/>
      <c r="FU78" s="308"/>
      <c r="FV78" s="308"/>
      <c r="FW78" s="308"/>
      <c r="FX78" s="308"/>
      <c r="FY78" s="308"/>
      <c r="FZ78" s="308"/>
      <c r="GA78" s="308"/>
      <c r="GB78" s="308"/>
      <c r="GC78" s="308"/>
      <c r="GD78" s="308"/>
      <c r="GE78" s="308"/>
      <c r="GF78" s="308"/>
      <c r="GG78" s="308"/>
      <c r="GH78" s="308"/>
      <c r="GI78" s="308"/>
      <c r="GJ78" s="308"/>
      <c r="GK78" s="308"/>
      <c r="GL78" s="308"/>
      <c r="GM78" s="308"/>
      <c r="GN78" s="308"/>
      <c r="GO78" s="308"/>
      <c r="GP78" s="308"/>
      <c r="GQ78" s="308"/>
      <c r="GR78" s="308"/>
      <c r="GS78" s="308"/>
      <c r="GT78" s="308"/>
      <c r="GU78" s="308"/>
      <c r="GV78" s="308"/>
      <c r="GW78" s="308"/>
      <c r="GX78" s="308"/>
      <c r="GY78" s="308"/>
      <c r="GZ78" s="308"/>
      <c r="HA78" s="308"/>
      <c r="HB78" s="308"/>
      <c r="HC78" s="308"/>
      <c r="HD78" s="308"/>
      <c r="HE78" s="308"/>
      <c r="HF78" s="308"/>
      <c r="HG78" s="308"/>
      <c r="HH78" s="308"/>
      <c r="HI78" s="308"/>
      <c r="HJ78" s="308"/>
      <c r="HK78" s="308"/>
      <c r="HL78" s="308"/>
      <c r="HM78" s="308"/>
      <c r="HN78" s="308"/>
      <c r="HO78" s="308"/>
      <c r="HP78" s="308"/>
      <c r="HQ78" s="308"/>
      <c r="HR78" s="308"/>
      <c r="HS78" s="308"/>
      <c r="HT78" s="308"/>
      <c r="HU78" s="308"/>
      <c r="HV78" s="308"/>
      <c r="HW78" s="308"/>
      <c r="HX78" s="308"/>
      <c r="HY78" s="308"/>
      <c r="HZ78" s="308"/>
      <c r="IA78" s="308"/>
      <c r="IB78" s="308"/>
      <c r="IC78" s="308"/>
      <c r="ID78" s="308"/>
      <c r="IE78" s="308"/>
      <c r="IF78" s="308"/>
      <c r="IG78" s="308"/>
      <c r="IH78" s="308"/>
      <c r="II78" s="308"/>
      <c r="IJ78" s="308"/>
      <c r="IK78" s="308"/>
      <c r="IL78" s="308"/>
      <c r="IM78" s="308"/>
      <c r="IN78" s="308"/>
      <c r="IO78" s="308"/>
    </row>
    <row r="79" spans="1:249" s="308" customFormat="1" ht="24.95" customHeight="1">
      <c r="A79" s="287" t="str">
        <f>+IF([1]NOVIEMBRE!A79=0,"",[1]NOVIEMBRE!A79)</f>
        <v>1130118-1</v>
      </c>
      <c r="B79" s="419" t="str">
        <f>+CONCATENATE("Vigencia ",[1]INSTRUCCIONES!$F$3)</f>
        <v>Vigencia 2020</v>
      </c>
      <c r="C79" s="289">
        <f>+[1]ENERO!C79</f>
        <v>286474337</v>
      </c>
      <c r="D79" s="290">
        <f>[1]NOVIEMBRE!D79+DICIEMBRE!P79</f>
        <v>0</v>
      </c>
      <c r="E79" s="290">
        <f>[1]NOVIEMBRE!E79+DICIEMBRE!Q79</f>
        <v>0</v>
      </c>
      <c r="F79" s="290">
        <f t="shared" si="86"/>
        <v>286474337</v>
      </c>
      <c r="G79" s="290">
        <f>[1]NOVIEMBRE!I79</f>
        <v>190392651</v>
      </c>
      <c r="H79" s="293">
        <f>33162974+15695203</f>
        <v>48858177</v>
      </c>
      <c r="I79" s="290">
        <f t="shared" si="87"/>
        <v>239250828</v>
      </c>
      <c r="J79" s="290">
        <f>[1]NOVIEMBRE!L79</f>
        <v>180531834</v>
      </c>
      <c r="K79" s="293">
        <v>16153206</v>
      </c>
      <c r="L79" s="290">
        <f t="shared" si="88"/>
        <v>196685040</v>
      </c>
      <c r="M79" s="290">
        <f t="shared" si="89"/>
        <v>47223509</v>
      </c>
      <c r="N79" s="291">
        <f t="shared" si="90"/>
        <v>89789297</v>
      </c>
      <c r="P79" s="295">
        <v>0</v>
      </c>
      <c r="Q79" s="296">
        <v>0</v>
      </c>
      <c r="R79" s="179"/>
      <c r="S79" s="399" t="str">
        <f>+IF([1]NOVIEMBRE!S79=0,"",[1]NOVIEMBRE!S79)</f>
        <v>1020104-10</v>
      </c>
      <c r="T79" s="400" t="str">
        <f>+IF([1]NOVIEMBRE!T79=0,"",[1]NOVIEMBRE!T79)</f>
        <v/>
      </c>
      <c r="U79" s="351">
        <f>+[1]ENERO!U79</f>
        <v>0</v>
      </c>
      <c r="V79" s="352">
        <f>[1]NOVIEMBRE!V79+DICIEMBRE!AL79</f>
        <v>0</v>
      </c>
      <c r="W79" s="352">
        <f>[1]NOVIEMBRE!W79+DICIEMBRE!AM79</f>
        <v>0</v>
      </c>
      <c r="X79" s="353">
        <f t="shared" si="77"/>
        <v>0</v>
      </c>
      <c r="Y79" s="354">
        <f>[1]NOVIEMBRE!AA79</f>
        <v>0</v>
      </c>
      <c r="Z79" s="293">
        <v>0</v>
      </c>
      <c r="AA79" s="353">
        <f t="shared" si="78"/>
        <v>0</v>
      </c>
      <c r="AB79" s="354">
        <f>[1]NOVIEMBRE!AD79</f>
        <v>0</v>
      </c>
      <c r="AC79" s="293">
        <v>0</v>
      </c>
      <c r="AD79" s="353">
        <f t="shared" si="79"/>
        <v>0</v>
      </c>
      <c r="AE79" s="354">
        <f>[1]NOVIEMBRE!AG79</f>
        <v>0</v>
      </c>
      <c r="AF79" s="293">
        <v>0</v>
      </c>
      <c r="AG79" s="353">
        <f t="shared" si="80"/>
        <v>0</v>
      </c>
      <c r="AH79" s="354">
        <f t="shared" si="81"/>
        <v>0</v>
      </c>
      <c r="AI79" s="352">
        <f t="shared" si="82"/>
        <v>0</v>
      </c>
      <c r="AJ79" s="355">
        <f t="shared" si="83"/>
        <v>0</v>
      </c>
      <c r="AK79" s="179"/>
      <c r="AL79" s="295">
        <v>0</v>
      </c>
      <c r="AM79" s="296">
        <v>0</v>
      </c>
      <c r="AN79" s="179"/>
      <c r="AO79" s="97"/>
      <c r="AP79" s="97"/>
      <c r="AQ79" s="97"/>
      <c r="AR79" s="97"/>
      <c r="AS79" s="97"/>
      <c r="AT79" s="97"/>
      <c r="AU79" s="97"/>
      <c r="AV79" s="97"/>
      <c r="AW79" s="97"/>
      <c r="AX79" s="97"/>
      <c r="AY79" s="97"/>
      <c r="AZ79" s="97"/>
      <c r="BL79" s="179"/>
      <c r="BQ79" s="458"/>
    </row>
    <row r="80" spans="1:249" s="179" customFormat="1" ht="24.95" customHeight="1">
      <c r="A80" s="287" t="str">
        <f>+IF([1]NOVIEMBRE!A80=0,"",[1]NOVIEMBRE!A80)</f>
        <v>1130118-2</v>
      </c>
      <c r="B80" s="419" t="str">
        <f>+IF([1]NOVIEMBRE!B80=0,"",[1]NOVIEMBRE!B80)</f>
        <v>Vigencia Anterior</v>
      </c>
      <c r="C80" s="289">
        <f>+[1]ENERO!C80</f>
        <v>0</v>
      </c>
      <c r="D80" s="290">
        <f>[1]NOVIEMBRE!D80+DICIEMBRE!P80</f>
        <v>0</v>
      </c>
      <c r="E80" s="290">
        <f>[1]NOVIEMBRE!E80+DICIEMBRE!Q80</f>
        <v>0</v>
      </c>
      <c r="F80" s="290">
        <f t="shared" si="86"/>
        <v>0</v>
      </c>
      <c r="G80" s="290">
        <f>[1]NOVIEMBRE!I80</f>
        <v>0</v>
      </c>
      <c r="H80" s="293">
        <v>0</v>
      </c>
      <c r="I80" s="290">
        <f t="shared" si="87"/>
        <v>0</v>
      </c>
      <c r="J80" s="290">
        <f>[1]NOVIEMBRE!L80</f>
        <v>0</v>
      </c>
      <c r="K80" s="293">
        <v>0</v>
      </c>
      <c r="L80" s="290">
        <f t="shared" si="88"/>
        <v>0</v>
      </c>
      <c r="M80" s="290">
        <f t="shared" si="89"/>
        <v>0</v>
      </c>
      <c r="N80" s="291">
        <f t="shared" si="90"/>
        <v>0</v>
      </c>
      <c r="O80" s="308"/>
      <c r="P80" s="295">
        <v>0</v>
      </c>
      <c r="Q80" s="296">
        <v>0</v>
      </c>
      <c r="S80" s="399" t="str">
        <f>+IF([1]NOVIEMBRE!S80=0,"",[1]NOVIEMBRE!S80)</f>
        <v>1020104-11</v>
      </c>
      <c r="T80" s="400" t="str">
        <f>+IF([1]NOVIEMBRE!T80=0,"",[1]NOVIEMBRE!T80)</f>
        <v/>
      </c>
      <c r="U80" s="351">
        <f>+[1]ENERO!U80</f>
        <v>0</v>
      </c>
      <c r="V80" s="352">
        <f>[1]NOVIEMBRE!V80+DICIEMBRE!AL80</f>
        <v>0</v>
      </c>
      <c r="W80" s="352">
        <f>[1]NOVIEMBRE!W80+DICIEMBRE!AM80</f>
        <v>0</v>
      </c>
      <c r="X80" s="353">
        <f t="shared" si="77"/>
        <v>0</v>
      </c>
      <c r="Y80" s="354">
        <f>[1]NOVIEMBRE!AA80</f>
        <v>0</v>
      </c>
      <c r="Z80" s="293">
        <v>0</v>
      </c>
      <c r="AA80" s="353">
        <f t="shared" si="78"/>
        <v>0</v>
      </c>
      <c r="AB80" s="354">
        <f>[1]NOVIEMBRE!AD80</f>
        <v>0</v>
      </c>
      <c r="AC80" s="293">
        <v>0</v>
      </c>
      <c r="AD80" s="353">
        <f t="shared" si="79"/>
        <v>0</v>
      </c>
      <c r="AE80" s="354">
        <f>[1]NOVIEMBRE!AG80</f>
        <v>0</v>
      </c>
      <c r="AF80" s="293">
        <v>0</v>
      </c>
      <c r="AG80" s="353">
        <f t="shared" si="80"/>
        <v>0</v>
      </c>
      <c r="AH80" s="354">
        <f t="shared" si="81"/>
        <v>0</v>
      </c>
      <c r="AI80" s="352">
        <f t="shared" si="82"/>
        <v>0</v>
      </c>
      <c r="AJ80" s="355">
        <f t="shared" si="83"/>
        <v>0</v>
      </c>
      <c r="AL80" s="295">
        <v>0</v>
      </c>
      <c r="AM80" s="296">
        <v>0</v>
      </c>
      <c r="AO80" s="97"/>
      <c r="AP80" s="97"/>
      <c r="AQ80" s="97"/>
      <c r="AR80" s="97"/>
      <c r="AS80" s="97"/>
      <c r="AT80" s="97"/>
      <c r="AU80" s="97"/>
      <c r="AV80" s="97"/>
      <c r="AW80" s="97"/>
      <c r="AX80" s="97"/>
      <c r="AY80" s="97"/>
      <c r="AZ80" s="97"/>
      <c r="BA80" s="308"/>
      <c r="BC80" s="308"/>
      <c r="BD80" s="308"/>
      <c r="BE80" s="308"/>
      <c r="BF80" s="308"/>
      <c r="BL80" s="308"/>
      <c r="BM80" s="308"/>
      <c r="BN80" s="308"/>
      <c r="BO80" s="308"/>
      <c r="BP80" s="308"/>
      <c r="BQ80" s="458"/>
      <c r="BR80" s="308"/>
    </row>
    <row r="81" spans="1:70" s="308" customFormat="1" ht="24.95" customHeight="1">
      <c r="A81" s="369">
        <f>+IF([1]NOVIEMBRE!A81=0,"",[1]NOVIEMBRE!A81)</f>
        <v>1130119</v>
      </c>
      <c r="B81" s="472" t="str">
        <f>+IF([1]NOVIEMBRE!B81=0,"",[1]NOVIEMBRE!B81)</f>
        <v>OTROS PARTICULARES</v>
      </c>
      <c r="C81" s="371">
        <f>SUM(C82:C83)</f>
        <v>15150653</v>
      </c>
      <c r="D81" s="408">
        <f t="shared" ref="D81:Q81" si="91">SUM(D82:D83)</f>
        <v>0</v>
      </c>
      <c r="E81" s="408">
        <f t="shared" si="91"/>
        <v>35062852</v>
      </c>
      <c r="F81" s="408">
        <f t="shared" si="91"/>
        <v>50213505</v>
      </c>
      <c r="G81" s="408">
        <f t="shared" si="91"/>
        <v>21931476</v>
      </c>
      <c r="H81" s="408">
        <f t="shared" si="91"/>
        <v>1355772</v>
      </c>
      <c r="I81" s="408">
        <f t="shared" si="91"/>
        <v>23287248</v>
      </c>
      <c r="J81" s="408">
        <f t="shared" si="91"/>
        <v>19223072</v>
      </c>
      <c r="K81" s="408">
        <f t="shared" si="91"/>
        <v>1724331</v>
      </c>
      <c r="L81" s="408">
        <f t="shared" si="91"/>
        <v>20947403</v>
      </c>
      <c r="M81" s="408">
        <f t="shared" si="91"/>
        <v>26926257</v>
      </c>
      <c r="N81" s="372">
        <f t="shared" si="91"/>
        <v>29266102</v>
      </c>
      <c r="P81" s="371">
        <f t="shared" si="91"/>
        <v>0</v>
      </c>
      <c r="Q81" s="372">
        <f t="shared" si="91"/>
        <v>0</v>
      </c>
      <c r="R81" s="179"/>
      <c r="S81" s="349">
        <f>+IF([1]NOVIEMBRE!S81=0,"",[1]NOVIEMBRE!S81)</f>
        <v>1020199</v>
      </c>
      <c r="T81" s="350" t="str">
        <f>+IF([1]NOVIEMBRE!T81=0,"",[1]NOVIEMBRE!T81)</f>
        <v>Vigencias Anteriores</v>
      </c>
      <c r="U81" s="351">
        <f>+[1]ENERO!U81</f>
        <v>0</v>
      </c>
      <c r="V81" s="352">
        <f>[1]NOVIEMBRE!V81+DICIEMBRE!AL81</f>
        <v>0</v>
      </c>
      <c r="W81" s="352">
        <f>[1]NOVIEMBRE!W81+DICIEMBRE!AM81</f>
        <v>68926278</v>
      </c>
      <c r="X81" s="353">
        <f t="shared" si="77"/>
        <v>68926278</v>
      </c>
      <c r="Y81" s="354">
        <f>[1]NOVIEMBRE!AA81</f>
        <v>68926278</v>
      </c>
      <c r="Z81" s="293">
        <v>0</v>
      </c>
      <c r="AA81" s="353">
        <f t="shared" si="78"/>
        <v>68926278</v>
      </c>
      <c r="AB81" s="354">
        <f>[1]NOVIEMBRE!AD81</f>
        <v>68926278</v>
      </c>
      <c r="AC81" s="293">
        <v>0</v>
      </c>
      <c r="AD81" s="353">
        <f t="shared" si="79"/>
        <v>68926278</v>
      </c>
      <c r="AE81" s="354">
        <f>[1]NOVIEMBRE!AG81</f>
        <v>68926278</v>
      </c>
      <c r="AF81" s="293">
        <v>0</v>
      </c>
      <c r="AG81" s="353">
        <f t="shared" si="80"/>
        <v>68926278</v>
      </c>
      <c r="AH81" s="354">
        <f t="shared" si="81"/>
        <v>0</v>
      </c>
      <c r="AI81" s="352">
        <f t="shared" si="82"/>
        <v>0</v>
      </c>
      <c r="AJ81" s="355">
        <f t="shared" si="83"/>
        <v>0</v>
      </c>
      <c r="AK81" s="179"/>
      <c r="AL81" s="295">
        <v>0</v>
      </c>
      <c r="AM81" s="296">
        <v>0</v>
      </c>
      <c r="AN81" s="179"/>
      <c r="AO81" s="97"/>
      <c r="AP81" s="97"/>
      <c r="AQ81" s="97"/>
      <c r="AR81" s="97"/>
      <c r="AS81" s="97"/>
      <c r="AT81" s="97"/>
      <c r="AU81" s="97"/>
      <c r="AV81" s="97"/>
      <c r="AW81" s="97"/>
      <c r="AX81" s="97"/>
      <c r="AY81" s="97"/>
      <c r="AZ81" s="97"/>
      <c r="BA81" s="179"/>
      <c r="BC81" s="179"/>
      <c r="BD81" s="179"/>
      <c r="BE81" s="179"/>
      <c r="BQ81" s="458"/>
    </row>
    <row r="82" spans="1:70" s="308" customFormat="1" ht="24.95" customHeight="1">
      <c r="A82" s="287" t="str">
        <f>+IF([1]NOVIEMBRE!A82=0,"",[1]NOVIEMBRE!A82)</f>
        <v>1130119-1</v>
      </c>
      <c r="B82" s="419" t="str">
        <f>+CONCATENATE("Vigencia ",[1]INSTRUCCIONES!$F$3)</f>
        <v>Vigencia 2020</v>
      </c>
      <c r="C82" s="289">
        <f>+[1]ENERO!C82</f>
        <v>15150653</v>
      </c>
      <c r="D82" s="290">
        <f>[1]NOVIEMBRE!D82+DICIEMBRE!P82</f>
        <v>0</v>
      </c>
      <c r="E82" s="290">
        <f>[1]NOVIEMBRE!E82+DICIEMBRE!Q82</f>
        <v>0</v>
      </c>
      <c r="F82" s="290">
        <f t="shared" si="86"/>
        <v>15150653</v>
      </c>
      <c r="G82" s="290">
        <f>[1]NOVIEMBRE!I82</f>
        <v>17250684</v>
      </c>
      <c r="H82" s="293">
        <v>217600</v>
      </c>
      <c r="I82" s="290">
        <f t="shared" si="87"/>
        <v>17468284</v>
      </c>
      <c r="J82" s="290">
        <f>[1]NOVIEMBRE!L82</f>
        <v>14542280</v>
      </c>
      <c r="K82" s="293">
        <v>586159</v>
      </c>
      <c r="L82" s="290">
        <f t="shared" si="88"/>
        <v>15128439</v>
      </c>
      <c r="M82" s="290">
        <f t="shared" si="89"/>
        <v>-2317631</v>
      </c>
      <c r="N82" s="291">
        <f t="shared" si="90"/>
        <v>22214</v>
      </c>
      <c r="P82" s="295">
        <v>0</v>
      </c>
      <c r="Q82" s="296">
        <v>0</v>
      </c>
      <c r="R82" s="179"/>
      <c r="S82" s="273" t="str">
        <f>+IF([1]NOVIEMBRE!S82=0,"",[1]NOVIEMBRE!S82)</f>
        <v/>
      </c>
      <c r="T82" s="274" t="str">
        <f>+IF([1]NOVIEMBRE!T82=0,"",[1]NOVIEMBRE!T82)</f>
        <v/>
      </c>
      <c r="U82" s="275"/>
      <c r="V82" s="275"/>
      <c r="W82" s="275"/>
      <c r="X82" s="275"/>
      <c r="Y82" s="275"/>
      <c r="Z82" s="275"/>
      <c r="AA82" s="275"/>
      <c r="AB82" s="275"/>
      <c r="AC82" s="275"/>
      <c r="AD82" s="275"/>
      <c r="AE82" s="275"/>
      <c r="AF82" s="275"/>
      <c r="AG82" s="275"/>
      <c r="AH82" s="275"/>
      <c r="AI82" s="275"/>
      <c r="AJ82" s="276"/>
      <c r="AK82" s="179"/>
      <c r="AL82" s="467"/>
      <c r="AM82" s="468"/>
      <c r="AN82" s="179"/>
      <c r="AO82" s="97"/>
      <c r="AP82" s="97"/>
      <c r="AQ82" s="97"/>
      <c r="AR82" s="97"/>
      <c r="AS82" s="97"/>
      <c r="AT82" s="97"/>
      <c r="AU82" s="97"/>
      <c r="AV82" s="97"/>
      <c r="AW82" s="97"/>
      <c r="AX82" s="97"/>
      <c r="AY82" s="97"/>
      <c r="AZ82" s="97"/>
      <c r="BN82" s="179"/>
      <c r="BO82" s="179"/>
      <c r="BP82" s="179"/>
      <c r="BQ82" s="451"/>
      <c r="BR82" s="179"/>
    </row>
    <row r="83" spans="1:70" s="308" customFormat="1" ht="24.95" customHeight="1" thickBot="1">
      <c r="A83" s="287" t="str">
        <f>+IF([1]NOVIEMBRE!A83=0,"",[1]NOVIEMBRE!A83)</f>
        <v>1130119-2</v>
      </c>
      <c r="B83" s="473" t="str">
        <f>+IF([1]NOVIEMBRE!B83=0,"",[1]NOVIEMBRE!B83)</f>
        <v>Vigencia Anterior</v>
      </c>
      <c r="C83" s="324">
        <f>+[1]ENERO!C83</f>
        <v>0</v>
      </c>
      <c r="D83" s="325">
        <f>[1]NOVIEMBRE!D83+DICIEMBRE!P83</f>
        <v>0</v>
      </c>
      <c r="E83" s="325">
        <f>[1]NOVIEMBRE!E83+DICIEMBRE!Q83</f>
        <v>35062852</v>
      </c>
      <c r="F83" s="325">
        <f t="shared" si="86"/>
        <v>35062852</v>
      </c>
      <c r="G83" s="325">
        <f>[1]NOVIEMBRE!I83</f>
        <v>4680792</v>
      </c>
      <c r="H83" s="328">
        <v>1138172</v>
      </c>
      <c r="I83" s="325">
        <f t="shared" si="87"/>
        <v>5818964</v>
      </c>
      <c r="J83" s="325">
        <f>[1]NOVIEMBRE!L83</f>
        <v>4680792</v>
      </c>
      <c r="K83" s="328">
        <v>1138172</v>
      </c>
      <c r="L83" s="325">
        <f t="shared" si="88"/>
        <v>5818964</v>
      </c>
      <c r="M83" s="325">
        <f t="shared" si="89"/>
        <v>29243888</v>
      </c>
      <c r="N83" s="326">
        <f t="shared" si="90"/>
        <v>29243888</v>
      </c>
      <c r="P83" s="295">
        <v>0</v>
      </c>
      <c r="Q83" s="296">
        <v>0</v>
      </c>
      <c r="R83" s="179"/>
      <c r="S83" s="340">
        <f>+IF([1]NOVIEMBRE!S83=0,"",[1]NOVIEMBRE!S83)</f>
        <v>1020200</v>
      </c>
      <c r="T83" s="341" t="str">
        <f>+IF([1]NOVIEMBRE!T83=0,"",[1]NOVIEMBRE!T83)</f>
        <v>Servicios Personales Indirectos</v>
      </c>
      <c r="U83" s="314">
        <f t="shared" ref="U83:AJ83" si="92">SUM(U84:U88)</f>
        <v>13565052114</v>
      </c>
      <c r="V83" s="315">
        <f t="shared" si="92"/>
        <v>-2593000000</v>
      </c>
      <c r="W83" s="315">
        <f t="shared" si="92"/>
        <v>4858020408</v>
      </c>
      <c r="X83" s="316">
        <f t="shared" si="92"/>
        <v>15830072522</v>
      </c>
      <c r="Y83" s="317">
        <f t="shared" si="92"/>
        <v>15828675267</v>
      </c>
      <c r="Z83" s="315">
        <f t="shared" si="92"/>
        <v>-888961378</v>
      </c>
      <c r="AA83" s="316">
        <f t="shared" si="92"/>
        <v>14939713889</v>
      </c>
      <c r="AB83" s="317">
        <f t="shared" si="92"/>
        <v>13738101033</v>
      </c>
      <c r="AC83" s="315">
        <f t="shared" si="92"/>
        <v>1201612856</v>
      </c>
      <c r="AD83" s="316">
        <f t="shared" si="92"/>
        <v>14939713889</v>
      </c>
      <c r="AE83" s="317">
        <f t="shared" si="92"/>
        <v>11425512457</v>
      </c>
      <c r="AF83" s="315">
        <f t="shared" si="92"/>
        <v>867333208</v>
      </c>
      <c r="AG83" s="316">
        <f t="shared" si="92"/>
        <v>12292845665</v>
      </c>
      <c r="AH83" s="317">
        <f t="shared" si="92"/>
        <v>890358633</v>
      </c>
      <c r="AI83" s="315">
        <f t="shared" si="92"/>
        <v>890358633</v>
      </c>
      <c r="AJ83" s="318">
        <f t="shared" si="92"/>
        <v>3537226857</v>
      </c>
      <c r="AK83" s="179"/>
      <c r="AL83" s="317">
        <f>SUM(AL84:AL88)</f>
        <v>-70000000</v>
      </c>
      <c r="AM83" s="318">
        <f>SUM(AM84:AM88)</f>
        <v>0</v>
      </c>
      <c r="AN83" s="179"/>
      <c r="AO83" s="97"/>
      <c r="AP83" s="97"/>
      <c r="AQ83" s="97"/>
      <c r="AR83" s="97"/>
      <c r="AS83" s="97"/>
      <c r="AT83" s="97"/>
      <c r="AU83" s="97"/>
      <c r="AV83" s="97"/>
      <c r="AW83" s="97"/>
      <c r="AX83" s="97"/>
      <c r="AY83" s="97"/>
      <c r="AZ83" s="97"/>
      <c r="BM83" s="179"/>
      <c r="BQ83" s="458"/>
    </row>
    <row r="84" spans="1:70" s="308" customFormat="1" ht="24.95" customHeight="1" thickBot="1">
      <c r="A84" s="474" t="str">
        <f>+IF([1]NOVIEMBRE!A84=0,"",[1]NOVIEMBRE!A84)</f>
        <v/>
      </c>
      <c r="B84" s="475" t="str">
        <f>+IF([1]NOVIEMBRE!B84=0,"",[1]NOVIEMBRE!B84)</f>
        <v/>
      </c>
      <c r="C84" s="97"/>
      <c r="D84" s="97"/>
      <c r="E84" s="97"/>
      <c r="F84" s="97"/>
      <c r="G84" s="97"/>
      <c r="H84" s="97"/>
      <c r="I84" s="97"/>
      <c r="J84" s="97"/>
      <c r="K84" s="97"/>
      <c r="L84" s="97"/>
      <c r="M84" s="97"/>
      <c r="N84" s="366"/>
      <c r="O84" s="458"/>
      <c r="P84" s="476"/>
      <c r="Q84" s="337"/>
      <c r="R84" s="179"/>
      <c r="S84" s="349" t="str">
        <f>+IF([1]NOVIEMBRE!S84=0,"",[1]NOVIEMBRE!S84)</f>
        <v>1020200-1</v>
      </c>
      <c r="T84" s="350" t="str">
        <f>+IF([1]NOVIEMBRE!T84=0,"",[1]NOVIEMBRE!T84)</f>
        <v>Remuneración y Honorarios por Servicios Técnicos y Profesionales</v>
      </c>
      <c r="U84" s="351">
        <f>+[1]ENERO!U84</f>
        <v>13388443740</v>
      </c>
      <c r="V84" s="352">
        <f>[1]NOVIEMBRE!V84+DICIEMBRE!AL84</f>
        <v>-2593000000</v>
      </c>
      <c r="W84" s="352">
        <f>[1]NOVIEMBRE!W84+DICIEMBRE!AM84</f>
        <v>2467781133</v>
      </c>
      <c r="X84" s="353">
        <f>SUM(U84:W84)</f>
        <v>13263224873</v>
      </c>
      <c r="Y84" s="354">
        <f>[1]NOVIEMBRE!AA84</f>
        <v>13261977618</v>
      </c>
      <c r="Z84" s="293">
        <v>-882250865</v>
      </c>
      <c r="AA84" s="353">
        <f>SUM(Y84:Z84)</f>
        <v>12379726753</v>
      </c>
      <c r="AB84" s="354">
        <f>[1]NOVIEMBRE!AD84</f>
        <v>11178113897</v>
      </c>
      <c r="AC84" s="293">
        <v>1201612856</v>
      </c>
      <c r="AD84" s="353">
        <f>SUM(AB84:AC84)</f>
        <v>12379726753</v>
      </c>
      <c r="AE84" s="354">
        <f>[1]NOVIEMBRE!AG84</f>
        <v>8995629260</v>
      </c>
      <c r="AF84" s="293">
        <v>803918872</v>
      </c>
      <c r="AG84" s="353">
        <f>SUM(AE84:AF84)</f>
        <v>9799548132</v>
      </c>
      <c r="AH84" s="354">
        <f>X84-AA84</f>
        <v>883498120</v>
      </c>
      <c r="AI84" s="352">
        <f>X84-AD84</f>
        <v>883498120</v>
      </c>
      <c r="AJ84" s="355">
        <f>X84-AG84</f>
        <v>3463676741</v>
      </c>
      <c r="AK84" s="179"/>
      <c r="AL84" s="295">
        <v>-70000000</v>
      </c>
      <c r="AM84" s="296">
        <v>0</v>
      </c>
      <c r="AN84" s="179"/>
      <c r="AO84" s="97"/>
      <c r="AP84" s="97"/>
      <c r="AQ84" s="97"/>
      <c r="AR84" s="97"/>
      <c r="AS84" s="97"/>
      <c r="AT84" s="97"/>
      <c r="AU84" s="97"/>
      <c r="AV84" s="97"/>
      <c r="AW84" s="97"/>
      <c r="AX84" s="97"/>
      <c r="AY84" s="97"/>
      <c r="AZ84" s="97"/>
      <c r="BQ84" s="458"/>
    </row>
    <row r="85" spans="1:70" s="308" customFormat="1" ht="24.95" customHeight="1">
      <c r="A85" s="477">
        <f>+IF([1]NOVIEMBRE!A85=0,"",[1]NOVIEMBRE!A85)</f>
        <v>11302</v>
      </c>
      <c r="B85" s="478" t="str">
        <f>+IF([1]NOVIEMBRE!B85=0,"",[1]NOVIEMBRE!B85)</f>
        <v>Otras Ventas de Servicios de Salud</v>
      </c>
      <c r="C85" s="479">
        <f t="shared" ref="C85:N85" si="93">SUM(C86:C92)</f>
        <v>19956689</v>
      </c>
      <c r="D85" s="480">
        <f t="shared" si="93"/>
        <v>0</v>
      </c>
      <c r="E85" s="480">
        <f t="shared" si="93"/>
        <v>0</v>
      </c>
      <c r="F85" s="480">
        <f t="shared" si="93"/>
        <v>19956689</v>
      </c>
      <c r="G85" s="480">
        <f t="shared" si="93"/>
        <v>14740467</v>
      </c>
      <c r="H85" s="480">
        <f t="shared" si="93"/>
        <v>1005337</v>
      </c>
      <c r="I85" s="480">
        <f t="shared" si="93"/>
        <v>15745804</v>
      </c>
      <c r="J85" s="480">
        <f t="shared" si="93"/>
        <v>14740467</v>
      </c>
      <c r="K85" s="480">
        <f t="shared" si="93"/>
        <v>1005337</v>
      </c>
      <c r="L85" s="480">
        <f t="shared" si="93"/>
        <v>15745804</v>
      </c>
      <c r="M85" s="480">
        <f t="shared" si="93"/>
        <v>4210885</v>
      </c>
      <c r="N85" s="481">
        <f t="shared" si="93"/>
        <v>4210885</v>
      </c>
      <c r="P85" s="371">
        <f>SUM(P86:P92)</f>
        <v>0</v>
      </c>
      <c r="Q85" s="372">
        <f>SUM(Q86:Q92)</f>
        <v>0</v>
      </c>
      <c r="R85" s="179"/>
      <c r="S85" s="349" t="str">
        <f>+IF([1]NOVIEMBRE!S85=0,"",[1]NOVIEMBRE!S85)</f>
        <v>1020200-2</v>
      </c>
      <c r="T85" s="350" t="str">
        <f>+IF([1]NOVIEMBRE!T85=0,"",[1]NOVIEMBRE!T85)</f>
        <v>Personal Supernumerario</v>
      </c>
      <c r="U85" s="351">
        <f>+[1]ENERO!U85</f>
        <v>0</v>
      </c>
      <c r="V85" s="352">
        <f>[1]NOVIEMBRE!V85+DICIEMBRE!AL85</f>
        <v>0</v>
      </c>
      <c r="W85" s="352">
        <f>[1]NOVIEMBRE!W85+DICIEMBRE!AM85</f>
        <v>0</v>
      </c>
      <c r="X85" s="353">
        <f>SUM(U85:W85)</f>
        <v>0</v>
      </c>
      <c r="Y85" s="354">
        <f>[1]NOVIEMBRE!AA85</f>
        <v>0</v>
      </c>
      <c r="Z85" s="293">
        <v>0</v>
      </c>
      <c r="AA85" s="353">
        <f>SUM(Y85:Z85)</f>
        <v>0</v>
      </c>
      <c r="AB85" s="354">
        <f>[1]NOVIEMBRE!AD85</f>
        <v>0</v>
      </c>
      <c r="AC85" s="293">
        <v>0</v>
      </c>
      <c r="AD85" s="353">
        <f>SUM(AB85:AC85)</f>
        <v>0</v>
      </c>
      <c r="AE85" s="354">
        <f>[1]NOVIEMBRE!AG85</f>
        <v>0</v>
      </c>
      <c r="AF85" s="293">
        <v>0</v>
      </c>
      <c r="AG85" s="353">
        <f>SUM(AE85:AF85)</f>
        <v>0</v>
      </c>
      <c r="AH85" s="354">
        <f>X85-AA85</f>
        <v>0</v>
      </c>
      <c r="AI85" s="352">
        <f>X85-AD85</f>
        <v>0</v>
      </c>
      <c r="AJ85" s="355">
        <f>X85-AG85</f>
        <v>0</v>
      </c>
      <c r="AK85" s="179"/>
      <c r="AL85" s="295">
        <v>0</v>
      </c>
      <c r="AM85" s="296">
        <v>0</v>
      </c>
      <c r="AN85" s="179"/>
      <c r="AO85" s="97"/>
      <c r="AP85" s="97"/>
      <c r="AQ85" s="97"/>
      <c r="AR85" s="97"/>
      <c r="AS85" s="97"/>
      <c r="AT85" s="97"/>
      <c r="AU85" s="97"/>
      <c r="AV85" s="97"/>
      <c r="AW85" s="97"/>
      <c r="AX85" s="97"/>
      <c r="AY85" s="97"/>
      <c r="AZ85" s="97"/>
      <c r="BL85" s="179"/>
      <c r="BQ85" s="458"/>
    </row>
    <row r="86" spans="1:70" s="179" customFormat="1" ht="24.95" customHeight="1">
      <c r="A86" s="482">
        <f>+IF([1]NOVIEMBRE!A86=0,"",[1]NOVIEMBRE!A86)</f>
        <v>1130201</v>
      </c>
      <c r="B86" s="483" t="str">
        <f>+IF([1]NOVIEMBRE!B86=0,"",[1]NOVIEMBRE!B86)</f>
        <v>COMERCIALIZACION DE MERCANCIAS</v>
      </c>
      <c r="C86" s="484">
        <f>+[1]ENERO!C86</f>
        <v>19956689</v>
      </c>
      <c r="D86" s="290">
        <f>[1]NOVIEMBRE!D86+DICIEMBRE!P86</f>
        <v>0</v>
      </c>
      <c r="E86" s="290">
        <f>[1]NOVIEMBRE!E86+DICIEMBRE!Q86</f>
        <v>0</v>
      </c>
      <c r="F86" s="290">
        <f t="shared" ref="F86:F92" si="94">SUM(C86:E86)</f>
        <v>19956689</v>
      </c>
      <c r="G86" s="290">
        <f>[1]NOVIEMBRE!I86</f>
        <v>14740467</v>
      </c>
      <c r="H86" s="293">
        <v>1005337</v>
      </c>
      <c r="I86" s="290">
        <f t="shared" ref="I86:I92" si="95">SUM(G86:H86)</f>
        <v>15745804</v>
      </c>
      <c r="J86" s="290">
        <f>[1]NOVIEMBRE!L86</f>
        <v>14740467</v>
      </c>
      <c r="K86" s="293">
        <v>1005337</v>
      </c>
      <c r="L86" s="290">
        <f t="shared" ref="L86:L92" si="96">SUM(J86:K86)</f>
        <v>15745804</v>
      </c>
      <c r="M86" s="290">
        <f t="shared" ref="M86:M92" si="97">F86-I86</f>
        <v>4210885</v>
      </c>
      <c r="N86" s="291">
        <f t="shared" ref="N86:N92" si="98">F86-L86</f>
        <v>4210885</v>
      </c>
      <c r="O86" s="308"/>
      <c r="P86" s="295">
        <v>0</v>
      </c>
      <c r="Q86" s="296">
        <v>0</v>
      </c>
      <c r="S86" s="349" t="str">
        <f>+IF([1]NOVIEMBRE!S86=0,"",[1]NOVIEMBRE!S86)</f>
        <v>1020200-3</v>
      </c>
      <c r="T86" s="350" t="str">
        <f>+IF([1]NOVIEMBRE!T86=0,"",[1]NOVIEMBRE!T86)</f>
        <v>Otros Honorarios</v>
      </c>
      <c r="U86" s="351">
        <f>+[1]ENERO!U86</f>
        <v>176608374</v>
      </c>
      <c r="V86" s="352">
        <f>[1]NOVIEMBRE!V86+DICIEMBRE!AL86</f>
        <v>0</v>
      </c>
      <c r="W86" s="352">
        <f>[1]NOVIEMBRE!W86+DICIEMBRE!AM86</f>
        <v>13000000</v>
      </c>
      <c r="X86" s="353">
        <f>SUM(U86:W86)</f>
        <v>189608374</v>
      </c>
      <c r="Y86" s="354">
        <f>[1]NOVIEMBRE!AA86</f>
        <v>189458374</v>
      </c>
      <c r="Z86" s="293">
        <v>-6710513</v>
      </c>
      <c r="AA86" s="353">
        <f>SUM(Y86:Z86)</f>
        <v>182747861</v>
      </c>
      <c r="AB86" s="354">
        <f>[1]NOVIEMBRE!AD86</f>
        <v>182747861</v>
      </c>
      <c r="AC86" s="293">
        <v>0</v>
      </c>
      <c r="AD86" s="353">
        <f>SUM(AB86:AC86)</f>
        <v>182747861</v>
      </c>
      <c r="AE86" s="354">
        <f>[1]NOVIEMBRE!AG86</f>
        <v>112295658</v>
      </c>
      <c r="AF86" s="293">
        <v>63414336</v>
      </c>
      <c r="AG86" s="353">
        <f>SUM(AE86:AF86)</f>
        <v>175709994</v>
      </c>
      <c r="AH86" s="354">
        <f>X86-AA86</f>
        <v>6860513</v>
      </c>
      <c r="AI86" s="352">
        <f>X86-AD86</f>
        <v>6860513</v>
      </c>
      <c r="AJ86" s="355">
        <f>X86-AG86</f>
        <v>13898380</v>
      </c>
      <c r="AL86" s="295">
        <v>0</v>
      </c>
      <c r="AM86" s="296">
        <v>0</v>
      </c>
      <c r="AO86" s="97"/>
      <c r="AP86" s="97"/>
      <c r="AQ86" s="97"/>
      <c r="AR86" s="97"/>
      <c r="AS86" s="97"/>
      <c r="AT86" s="97"/>
      <c r="AU86" s="97"/>
      <c r="AV86" s="97"/>
      <c r="AW86" s="97"/>
      <c r="AX86" s="97"/>
      <c r="AY86" s="97"/>
      <c r="AZ86" s="97"/>
      <c r="BA86" s="308"/>
      <c r="BC86" s="308"/>
      <c r="BD86" s="308"/>
      <c r="BE86" s="308"/>
      <c r="BF86" s="308"/>
      <c r="BL86" s="308"/>
      <c r="BM86" s="308"/>
      <c r="BN86" s="308"/>
      <c r="BO86" s="308"/>
      <c r="BP86" s="308"/>
      <c r="BQ86" s="458"/>
      <c r="BR86" s="308"/>
    </row>
    <row r="87" spans="1:70" s="308" customFormat="1" ht="24.95" customHeight="1">
      <c r="A87" s="482">
        <f>+IF([1]NOVIEMBRE!A87=0,"",[1]NOVIEMBRE!A87)</f>
        <v>1130202</v>
      </c>
      <c r="B87" s="483" t="str">
        <f>+IF([1]NOVIEMBRE!B87=0,"",[1]NOVIEMBRE!B87)</f>
        <v/>
      </c>
      <c r="C87" s="484">
        <f>+[1]ENERO!C87</f>
        <v>0</v>
      </c>
      <c r="D87" s="290">
        <f>[1]NOVIEMBRE!D87+DICIEMBRE!P87</f>
        <v>0</v>
      </c>
      <c r="E87" s="290">
        <f>[1]NOVIEMBRE!E87+DICIEMBRE!Q87</f>
        <v>0</v>
      </c>
      <c r="F87" s="290">
        <f t="shared" si="94"/>
        <v>0</v>
      </c>
      <c r="G87" s="290">
        <f>[1]NOVIEMBRE!I87</f>
        <v>0</v>
      </c>
      <c r="H87" s="293">
        <v>0</v>
      </c>
      <c r="I87" s="290">
        <f t="shared" si="95"/>
        <v>0</v>
      </c>
      <c r="J87" s="290">
        <f>[1]NOVIEMBRE!L87</f>
        <v>0</v>
      </c>
      <c r="K87" s="293">
        <v>0</v>
      </c>
      <c r="L87" s="290">
        <f t="shared" si="96"/>
        <v>0</v>
      </c>
      <c r="M87" s="290">
        <f t="shared" si="97"/>
        <v>0</v>
      </c>
      <c r="N87" s="291">
        <f t="shared" si="98"/>
        <v>0</v>
      </c>
      <c r="P87" s="295">
        <v>0</v>
      </c>
      <c r="Q87" s="296">
        <v>0</v>
      </c>
      <c r="R87" s="179"/>
      <c r="S87" s="349" t="str">
        <f>+IF([1]NOVIEMBRE!S87=0,"",[1]NOVIEMBRE!S87)</f>
        <v>1020200-4</v>
      </c>
      <c r="T87" s="350" t="str">
        <f>+IF([1]NOVIEMBRE!T87=0,"",[1]NOVIEMBRE!T87)</f>
        <v/>
      </c>
      <c r="U87" s="351">
        <f>+[1]ENERO!U87</f>
        <v>0</v>
      </c>
      <c r="V87" s="352">
        <f>[1]NOVIEMBRE!V87+DICIEMBRE!AL87</f>
        <v>0</v>
      </c>
      <c r="W87" s="352">
        <f>[1]NOVIEMBRE!W87+DICIEMBRE!AM87</f>
        <v>0</v>
      </c>
      <c r="X87" s="353">
        <f>SUM(U87:W87)</f>
        <v>0</v>
      </c>
      <c r="Y87" s="354">
        <f>[1]NOVIEMBRE!AA87</f>
        <v>0</v>
      </c>
      <c r="Z87" s="293">
        <v>0</v>
      </c>
      <c r="AA87" s="353">
        <f>SUM(Y87:Z87)</f>
        <v>0</v>
      </c>
      <c r="AB87" s="354">
        <f>[1]NOVIEMBRE!AD87</f>
        <v>0</v>
      </c>
      <c r="AC87" s="293">
        <v>0</v>
      </c>
      <c r="AD87" s="353">
        <f>SUM(AB87:AC87)</f>
        <v>0</v>
      </c>
      <c r="AE87" s="354">
        <f>[1]NOVIEMBRE!AG87</f>
        <v>0</v>
      </c>
      <c r="AF87" s="293">
        <v>0</v>
      </c>
      <c r="AG87" s="353">
        <f>SUM(AE87:AF87)</f>
        <v>0</v>
      </c>
      <c r="AH87" s="354">
        <f>X87-AA87</f>
        <v>0</v>
      </c>
      <c r="AI87" s="352">
        <f>X87-AD87</f>
        <v>0</v>
      </c>
      <c r="AJ87" s="355">
        <f>X87-AG87</f>
        <v>0</v>
      </c>
      <c r="AK87" s="179"/>
      <c r="AL87" s="295">
        <v>0</v>
      </c>
      <c r="AM87" s="296">
        <v>0</v>
      </c>
      <c r="AN87" s="179"/>
      <c r="AO87" s="97"/>
      <c r="AP87" s="97"/>
      <c r="AQ87" s="97"/>
      <c r="AR87" s="97"/>
      <c r="AS87" s="97"/>
      <c r="AT87" s="97"/>
      <c r="AU87" s="97"/>
      <c r="AV87" s="97"/>
      <c r="AW87" s="97"/>
      <c r="AX87" s="97"/>
      <c r="AY87" s="97"/>
      <c r="AZ87" s="97"/>
      <c r="BA87" s="179"/>
      <c r="BC87" s="179"/>
      <c r="BD87" s="179"/>
      <c r="BE87" s="179"/>
      <c r="BQ87" s="458"/>
    </row>
    <row r="88" spans="1:70" s="308" customFormat="1" ht="24.95" customHeight="1">
      <c r="A88" s="482">
        <f>+IF([1]NOVIEMBRE!A88=0,"",[1]NOVIEMBRE!A88)</f>
        <v>1130203</v>
      </c>
      <c r="B88" s="485" t="str">
        <f>+IF([1]NOVIEMBRE!B88=0,"",[1]NOVIEMBRE!B88)</f>
        <v>CONVENIOS CON LA NACION LIGADOS A LA VENTA DE SERVICIOS</v>
      </c>
      <c r="C88" s="484">
        <f>+[1]ENERO!C88</f>
        <v>0</v>
      </c>
      <c r="D88" s="290">
        <f>[1]NOVIEMBRE!D88+DICIEMBRE!P88</f>
        <v>0</v>
      </c>
      <c r="E88" s="290">
        <f>[1]NOVIEMBRE!E88+DICIEMBRE!Q88</f>
        <v>0</v>
      </c>
      <c r="F88" s="290">
        <f t="shared" si="94"/>
        <v>0</v>
      </c>
      <c r="G88" s="290">
        <f>[1]NOVIEMBRE!I88</f>
        <v>0</v>
      </c>
      <c r="H88" s="293">
        <v>0</v>
      </c>
      <c r="I88" s="290">
        <f t="shared" si="95"/>
        <v>0</v>
      </c>
      <c r="J88" s="290">
        <f>[1]NOVIEMBRE!L88</f>
        <v>0</v>
      </c>
      <c r="K88" s="293">
        <v>0</v>
      </c>
      <c r="L88" s="290">
        <f t="shared" si="96"/>
        <v>0</v>
      </c>
      <c r="M88" s="290">
        <f t="shared" si="97"/>
        <v>0</v>
      </c>
      <c r="N88" s="291">
        <f t="shared" si="98"/>
        <v>0</v>
      </c>
      <c r="P88" s="295">
        <v>0</v>
      </c>
      <c r="Q88" s="296">
        <v>0</v>
      </c>
      <c r="R88" s="179"/>
      <c r="S88" s="349">
        <f>+IF([1]NOVIEMBRE!S88=0,"",[1]NOVIEMBRE!S88)</f>
        <v>1020299</v>
      </c>
      <c r="T88" s="350" t="str">
        <f>+IF([1]NOVIEMBRE!T88=0,"",[1]NOVIEMBRE!T88)</f>
        <v>Vigencias Anteriores</v>
      </c>
      <c r="U88" s="351">
        <f>+[1]ENERO!U88</f>
        <v>0</v>
      </c>
      <c r="V88" s="352">
        <f>[1]NOVIEMBRE!V88+DICIEMBRE!AL88</f>
        <v>0</v>
      </c>
      <c r="W88" s="352">
        <f>[1]NOVIEMBRE!W88+DICIEMBRE!AM88</f>
        <v>2377239275</v>
      </c>
      <c r="X88" s="353">
        <f>SUM(U88:W88)</f>
        <v>2377239275</v>
      </c>
      <c r="Y88" s="354">
        <f>[1]NOVIEMBRE!AA88</f>
        <v>2377239275</v>
      </c>
      <c r="Z88" s="293">
        <v>0</v>
      </c>
      <c r="AA88" s="353">
        <f>SUM(Y88:Z88)</f>
        <v>2377239275</v>
      </c>
      <c r="AB88" s="354">
        <f>[1]NOVIEMBRE!AD88</f>
        <v>2377239275</v>
      </c>
      <c r="AC88" s="293">
        <v>0</v>
      </c>
      <c r="AD88" s="353">
        <f>SUM(AB88:AC88)</f>
        <v>2377239275</v>
      </c>
      <c r="AE88" s="354">
        <f>[1]NOVIEMBRE!AG88</f>
        <v>2317587539</v>
      </c>
      <c r="AF88" s="293">
        <v>0</v>
      </c>
      <c r="AG88" s="353">
        <f>SUM(AE88:AF88)</f>
        <v>2317587539</v>
      </c>
      <c r="AH88" s="354">
        <f>X88-AA88</f>
        <v>0</v>
      </c>
      <c r="AI88" s="352">
        <f>X88-AD88</f>
        <v>0</v>
      </c>
      <c r="AJ88" s="355">
        <f>X88-AG88</f>
        <v>59651736</v>
      </c>
      <c r="AK88" s="179"/>
      <c r="AL88" s="295">
        <v>0</v>
      </c>
      <c r="AM88" s="296">
        <v>0</v>
      </c>
      <c r="AN88" s="179"/>
      <c r="AO88" s="97"/>
      <c r="AP88" s="97"/>
      <c r="AQ88" s="97"/>
      <c r="AR88" s="97"/>
      <c r="AS88" s="97"/>
      <c r="AT88" s="97"/>
      <c r="AU88" s="97"/>
      <c r="AV88" s="97"/>
      <c r="AW88" s="97"/>
      <c r="AX88" s="97"/>
      <c r="AY88" s="97"/>
      <c r="AZ88" s="97"/>
      <c r="BN88" s="179"/>
      <c r="BO88" s="179"/>
      <c r="BP88" s="179"/>
      <c r="BQ88" s="451"/>
      <c r="BR88" s="179"/>
    </row>
    <row r="89" spans="1:70" s="308" customFormat="1" ht="24.95" customHeight="1">
      <c r="A89" s="482">
        <f>+IF([1]NOVIEMBRE!A89=0,"",[1]NOVIEMBRE!A89)</f>
        <v>1130204</v>
      </c>
      <c r="B89" s="485" t="str">
        <f>+IF([1]NOVIEMBRE!B89=0,"",[1]NOVIEMBRE!B89)</f>
        <v>CONVENIOS CON EL DEPARTAMENTO LIGADOS A LA VENTA SERVICIOS</v>
      </c>
      <c r="C89" s="484">
        <f>+[1]ENERO!C89</f>
        <v>0</v>
      </c>
      <c r="D89" s="290">
        <f>[1]NOVIEMBRE!D89+DICIEMBRE!P89</f>
        <v>0</v>
      </c>
      <c r="E89" s="290">
        <f>[1]NOVIEMBRE!E89+DICIEMBRE!Q89</f>
        <v>0</v>
      </c>
      <c r="F89" s="290">
        <f t="shared" si="94"/>
        <v>0</v>
      </c>
      <c r="G89" s="290">
        <f>[1]NOVIEMBRE!I89</f>
        <v>0</v>
      </c>
      <c r="H89" s="293">
        <v>0</v>
      </c>
      <c r="I89" s="290">
        <f t="shared" si="95"/>
        <v>0</v>
      </c>
      <c r="J89" s="290">
        <f>[1]NOVIEMBRE!L89</f>
        <v>0</v>
      </c>
      <c r="K89" s="293">
        <v>0</v>
      </c>
      <c r="L89" s="290">
        <f t="shared" si="96"/>
        <v>0</v>
      </c>
      <c r="M89" s="290">
        <f t="shared" si="97"/>
        <v>0</v>
      </c>
      <c r="N89" s="291">
        <f t="shared" si="98"/>
        <v>0</v>
      </c>
      <c r="P89" s="295">
        <v>0</v>
      </c>
      <c r="Q89" s="296">
        <v>0</v>
      </c>
      <c r="R89" s="179"/>
      <c r="S89" s="273" t="str">
        <f>+IF([1]NOVIEMBRE!S89=0,"",[1]NOVIEMBRE!S89)</f>
        <v/>
      </c>
      <c r="T89" s="274" t="str">
        <f>+IF([1]NOVIEMBRE!T89=0,"",[1]NOVIEMBRE!T89)</f>
        <v/>
      </c>
      <c r="U89" s="275"/>
      <c r="V89" s="275"/>
      <c r="W89" s="275"/>
      <c r="X89" s="275"/>
      <c r="Y89" s="275"/>
      <c r="Z89" s="275"/>
      <c r="AA89" s="275"/>
      <c r="AB89" s="275"/>
      <c r="AC89" s="275"/>
      <c r="AD89" s="275"/>
      <c r="AE89" s="275"/>
      <c r="AF89" s="275"/>
      <c r="AG89" s="275"/>
      <c r="AH89" s="275"/>
      <c r="AI89" s="275"/>
      <c r="AJ89" s="276"/>
      <c r="AK89" s="179"/>
      <c r="AL89" s="467"/>
      <c r="AM89" s="468"/>
      <c r="AN89" s="179"/>
      <c r="AO89" s="97"/>
      <c r="AP89" s="97"/>
      <c r="AQ89" s="97"/>
      <c r="AR89" s="97"/>
      <c r="AS89" s="97"/>
      <c r="AT89" s="97"/>
      <c r="AU89" s="97"/>
      <c r="AV89" s="97"/>
      <c r="AW89" s="97"/>
      <c r="AX89" s="97"/>
      <c r="AY89" s="97"/>
      <c r="AZ89" s="97"/>
      <c r="BM89" s="179"/>
      <c r="BQ89" s="458"/>
    </row>
    <row r="90" spans="1:70" s="458" customFormat="1" ht="24.95" customHeight="1">
      <c r="A90" s="482">
        <f>+IF([1]NOVIEMBRE!A90=0,"",[1]NOVIEMBRE!A90)</f>
        <v>1130205</v>
      </c>
      <c r="B90" s="485" t="str">
        <f>+IF([1]NOVIEMBRE!B90=0,"",[1]NOVIEMBRE!B90)</f>
        <v>CONVENIOS CON EL MUNICIPIO LIGADOS A LA VENTA DE SERVICIOS</v>
      </c>
      <c r="C90" s="484">
        <f>+[1]ENERO!C90</f>
        <v>0</v>
      </c>
      <c r="D90" s="290">
        <f>[1]NOVIEMBRE!D90+DICIEMBRE!P90</f>
        <v>0</v>
      </c>
      <c r="E90" s="290">
        <f>[1]NOVIEMBRE!E90+DICIEMBRE!Q90</f>
        <v>0</v>
      </c>
      <c r="F90" s="290">
        <f t="shared" si="94"/>
        <v>0</v>
      </c>
      <c r="G90" s="290">
        <f>[1]NOVIEMBRE!I90</f>
        <v>0</v>
      </c>
      <c r="H90" s="293">
        <v>0</v>
      </c>
      <c r="I90" s="290">
        <f t="shared" si="95"/>
        <v>0</v>
      </c>
      <c r="J90" s="290">
        <f>[1]NOVIEMBRE!L90</f>
        <v>0</v>
      </c>
      <c r="K90" s="293">
        <v>0</v>
      </c>
      <c r="L90" s="290">
        <f t="shared" si="96"/>
        <v>0</v>
      </c>
      <c r="M90" s="290">
        <f t="shared" si="97"/>
        <v>0</v>
      </c>
      <c r="N90" s="291">
        <f t="shared" si="98"/>
        <v>0</v>
      </c>
      <c r="O90" s="308"/>
      <c r="P90" s="295">
        <v>0</v>
      </c>
      <c r="Q90" s="296">
        <v>0</v>
      </c>
      <c r="R90" s="451"/>
      <c r="S90" s="340">
        <f>+IF([1]NOVIEMBRE!S90=0,"",[1]NOVIEMBRE!S90)</f>
        <v>1020300</v>
      </c>
      <c r="T90" s="341" t="str">
        <f>+IF([1]NOVIEMBRE!T90=0,"",[1]NOVIEMBRE!T90)</f>
        <v>Contribuciones Inherentes nómina al Sector Privado</v>
      </c>
      <c r="U90" s="314">
        <f t="shared" ref="U90:AJ90" si="99">U91+U96+U102</f>
        <v>365457015</v>
      </c>
      <c r="V90" s="315">
        <f t="shared" si="99"/>
        <v>0</v>
      </c>
      <c r="W90" s="315">
        <f t="shared" si="99"/>
        <v>86655382</v>
      </c>
      <c r="X90" s="316">
        <f t="shared" si="99"/>
        <v>452112397</v>
      </c>
      <c r="Y90" s="317">
        <f t="shared" si="99"/>
        <v>272165507</v>
      </c>
      <c r="Z90" s="315">
        <f t="shared" si="99"/>
        <v>100114670</v>
      </c>
      <c r="AA90" s="316">
        <f t="shared" si="99"/>
        <v>372280177</v>
      </c>
      <c r="AB90" s="317">
        <f t="shared" si="99"/>
        <v>272165507</v>
      </c>
      <c r="AC90" s="315">
        <f t="shared" si="99"/>
        <v>100114670</v>
      </c>
      <c r="AD90" s="316">
        <f t="shared" si="99"/>
        <v>372280177</v>
      </c>
      <c r="AE90" s="317">
        <f t="shared" si="99"/>
        <v>253911177</v>
      </c>
      <c r="AF90" s="315">
        <f t="shared" si="99"/>
        <v>23665592</v>
      </c>
      <c r="AG90" s="316">
        <f t="shared" si="99"/>
        <v>277576769</v>
      </c>
      <c r="AH90" s="317">
        <f t="shared" si="99"/>
        <v>79832220</v>
      </c>
      <c r="AI90" s="315">
        <f t="shared" si="99"/>
        <v>79832220</v>
      </c>
      <c r="AJ90" s="318">
        <f t="shared" si="99"/>
        <v>174535628</v>
      </c>
      <c r="AK90" s="179"/>
      <c r="AL90" s="317">
        <f>AL91+AL96+AL102</f>
        <v>0</v>
      </c>
      <c r="AM90" s="318">
        <f>AM91+AM96+AM102</f>
        <v>0</v>
      </c>
      <c r="AN90" s="451"/>
      <c r="AO90" s="486"/>
      <c r="AP90" s="486"/>
      <c r="AQ90" s="486"/>
      <c r="AR90" s="486"/>
      <c r="AS90" s="486"/>
      <c r="AT90" s="486"/>
      <c r="AU90" s="486"/>
      <c r="AV90" s="486"/>
      <c r="AW90" s="486"/>
      <c r="AX90" s="486"/>
      <c r="AY90" s="486"/>
      <c r="AZ90" s="486"/>
      <c r="BM90" s="308"/>
      <c r="BN90" s="308"/>
      <c r="BO90" s="308"/>
      <c r="BP90" s="308"/>
      <c r="BR90" s="308"/>
    </row>
    <row r="91" spans="1:70" s="458" customFormat="1" ht="24.95" customHeight="1">
      <c r="A91" s="482">
        <f>+IF([1]NOVIEMBRE!A91=0,"",[1]NOVIEMBRE!A91)</f>
        <v>1130206</v>
      </c>
      <c r="B91" s="485" t="str">
        <f>+IF([1]NOVIEMBRE!B91=0,"",[1]NOVIEMBRE!B91)</f>
        <v>OTROS CONVENIOS LIGADOS A LA VENTA DE SERVICIOS</v>
      </c>
      <c r="C91" s="484">
        <f>+[1]ENERO!C91</f>
        <v>0</v>
      </c>
      <c r="D91" s="290">
        <f>[1]NOVIEMBRE!D91+DICIEMBRE!P91</f>
        <v>0</v>
      </c>
      <c r="E91" s="290">
        <f>[1]NOVIEMBRE!E91+DICIEMBRE!Q91</f>
        <v>0</v>
      </c>
      <c r="F91" s="290">
        <f t="shared" si="94"/>
        <v>0</v>
      </c>
      <c r="G91" s="290">
        <f>[1]NOVIEMBRE!I91</f>
        <v>0</v>
      </c>
      <c r="H91" s="293">
        <v>0</v>
      </c>
      <c r="I91" s="290">
        <f t="shared" si="95"/>
        <v>0</v>
      </c>
      <c r="J91" s="290">
        <f>[1]NOVIEMBRE!L91</f>
        <v>0</v>
      </c>
      <c r="K91" s="293">
        <v>0</v>
      </c>
      <c r="L91" s="290">
        <f t="shared" si="96"/>
        <v>0</v>
      </c>
      <c r="M91" s="290">
        <f t="shared" si="97"/>
        <v>0</v>
      </c>
      <c r="N91" s="291">
        <f t="shared" si="98"/>
        <v>0</v>
      </c>
      <c r="O91" s="308"/>
      <c r="P91" s="295">
        <v>0</v>
      </c>
      <c r="Q91" s="296">
        <v>0</v>
      </c>
      <c r="R91" s="451"/>
      <c r="S91" s="349">
        <f>+IF([1]NOVIEMBRE!S91=0,"",[1]NOVIEMBRE!S91)</f>
        <v>1020301</v>
      </c>
      <c r="T91" s="350" t="str">
        <f>+IF([1]NOVIEMBRE!T91=0,"",[1]NOVIEMBRE!T91)</f>
        <v>Contribuciones - SGP - Aportes Patronales - Cuenta Maestra</v>
      </c>
      <c r="U91" s="351">
        <f t="shared" ref="U91:AJ91" si="100">SUM(U92:U95)</f>
        <v>100879558</v>
      </c>
      <c r="V91" s="352">
        <f t="shared" si="100"/>
        <v>0</v>
      </c>
      <c r="W91" s="352">
        <f t="shared" si="100"/>
        <v>0</v>
      </c>
      <c r="X91" s="353">
        <f t="shared" si="100"/>
        <v>100879558</v>
      </c>
      <c r="Y91" s="354">
        <f t="shared" si="100"/>
        <v>80975581</v>
      </c>
      <c r="Z91" s="385">
        <f t="shared" si="100"/>
        <v>9034481</v>
      </c>
      <c r="AA91" s="353">
        <f t="shared" si="100"/>
        <v>90010062</v>
      </c>
      <c r="AB91" s="354">
        <f t="shared" si="100"/>
        <v>80975581</v>
      </c>
      <c r="AC91" s="385">
        <f t="shared" si="100"/>
        <v>9034481</v>
      </c>
      <c r="AD91" s="353">
        <f t="shared" si="100"/>
        <v>90010062</v>
      </c>
      <c r="AE91" s="354">
        <f t="shared" si="100"/>
        <v>73628359</v>
      </c>
      <c r="AF91" s="385">
        <f t="shared" si="100"/>
        <v>7347222</v>
      </c>
      <c r="AG91" s="353">
        <f t="shared" si="100"/>
        <v>80975581</v>
      </c>
      <c r="AH91" s="354">
        <f t="shared" si="100"/>
        <v>10869496</v>
      </c>
      <c r="AI91" s="352">
        <f t="shared" si="100"/>
        <v>10869496</v>
      </c>
      <c r="AJ91" s="355">
        <f t="shared" si="100"/>
        <v>19903977</v>
      </c>
      <c r="AK91" s="179"/>
      <c r="AL91" s="386">
        <f>SUM(AL92:AL95)</f>
        <v>0</v>
      </c>
      <c r="AM91" s="387">
        <f>SUM(AM92:AM95)</f>
        <v>0</v>
      </c>
      <c r="AN91" s="451"/>
      <c r="AO91" s="486"/>
      <c r="AP91" s="486"/>
      <c r="AQ91" s="486"/>
      <c r="AR91" s="486"/>
      <c r="AS91" s="486"/>
      <c r="AT91" s="486"/>
      <c r="AU91" s="486"/>
      <c r="AV91" s="486"/>
      <c r="AW91" s="486"/>
      <c r="AX91" s="486"/>
      <c r="AY91" s="486"/>
      <c r="AZ91" s="486"/>
      <c r="BL91" s="451"/>
      <c r="BM91" s="308"/>
      <c r="BN91" s="308"/>
      <c r="BO91" s="308"/>
      <c r="BP91" s="308"/>
      <c r="BR91" s="308"/>
    </row>
    <row r="92" spans="1:70" s="458" customFormat="1" ht="24.95" customHeight="1" thickBot="1">
      <c r="A92" s="482">
        <f>+IF([1]NOVIEMBRE!A92=0,"",[1]NOVIEMBRE!A92)</f>
        <v>1130207</v>
      </c>
      <c r="B92" s="487" t="str">
        <f>+IF([1]NOVIEMBRE!B92=0,"",[1]NOVIEMBRE!B92)</f>
        <v>Vigencia Anterior</v>
      </c>
      <c r="C92" s="488">
        <f>+[1]ENERO!C92</f>
        <v>0</v>
      </c>
      <c r="D92" s="325">
        <f>[1]NOVIEMBRE!D92+DICIEMBRE!P92</f>
        <v>0</v>
      </c>
      <c r="E92" s="325">
        <f>[1]NOVIEMBRE!E92+DICIEMBRE!Q92</f>
        <v>0</v>
      </c>
      <c r="F92" s="325">
        <f t="shared" si="94"/>
        <v>0</v>
      </c>
      <c r="G92" s="325">
        <f>[1]NOVIEMBRE!I92</f>
        <v>0</v>
      </c>
      <c r="H92" s="328">
        <v>0</v>
      </c>
      <c r="I92" s="325">
        <f t="shared" si="95"/>
        <v>0</v>
      </c>
      <c r="J92" s="325">
        <f>[1]NOVIEMBRE!L92</f>
        <v>0</v>
      </c>
      <c r="K92" s="328">
        <v>0</v>
      </c>
      <c r="L92" s="325">
        <f t="shared" si="96"/>
        <v>0</v>
      </c>
      <c r="M92" s="325">
        <f t="shared" si="97"/>
        <v>0</v>
      </c>
      <c r="N92" s="326">
        <f t="shared" si="98"/>
        <v>0</v>
      </c>
      <c r="O92" s="308"/>
      <c r="P92" s="295">
        <v>0</v>
      </c>
      <c r="Q92" s="296">
        <v>0</v>
      </c>
      <c r="R92" s="451"/>
      <c r="S92" s="399" t="str">
        <f>+IF([1]NOVIEMBRE!S92=0,"",[1]NOVIEMBRE!S92)</f>
        <v>1020301-1</v>
      </c>
      <c r="T92" s="400" t="str">
        <f>+IF([1]NOVIEMBRE!T92=0,"",[1]NOVIEMBRE!T92)</f>
        <v>E.P.S. - Aportes cuenta maestra</v>
      </c>
      <c r="U92" s="351">
        <f>+[1]ENERO!U92</f>
        <v>75670630</v>
      </c>
      <c r="V92" s="352">
        <f>[1]NOVIEMBRE!V92+DICIEMBRE!AL92</f>
        <v>0</v>
      </c>
      <c r="W92" s="352">
        <f>[1]NOVIEMBRE!W92+DICIEMBRE!AM92</f>
        <v>0</v>
      </c>
      <c r="X92" s="353">
        <f>SUM(U92:W92)</f>
        <v>75670630</v>
      </c>
      <c r="Y92" s="354">
        <f>[1]NOVIEMBRE!AA92</f>
        <v>64456200</v>
      </c>
      <c r="Z92" s="293">
        <v>7357263</v>
      </c>
      <c r="AA92" s="353">
        <f>SUM(Y92:Z92)</f>
        <v>71813463</v>
      </c>
      <c r="AB92" s="354">
        <f>[1]NOVIEMBRE!AD92</f>
        <v>64456200</v>
      </c>
      <c r="AC92" s="293">
        <v>7357263</v>
      </c>
      <c r="AD92" s="353">
        <f>SUM(AB92:AC92)</f>
        <v>71813463</v>
      </c>
      <c r="AE92" s="354">
        <f>[1]NOVIEMBRE!AG92</f>
        <v>58638646</v>
      </c>
      <c r="AF92" s="293">
        <v>5817554</v>
      </c>
      <c r="AG92" s="353">
        <f>SUM(AE92:AF92)</f>
        <v>64456200</v>
      </c>
      <c r="AH92" s="354">
        <f>X92-AA92</f>
        <v>3857167</v>
      </c>
      <c r="AI92" s="352">
        <f>X92-AD92</f>
        <v>3857167</v>
      </c>
      <c r="AJ92" s="355">
        <f>X92-AG92</f>
        <v>11214430</v>
      </c>
      <c r="AK92" s="179"/>
      <c r="AL92" s="295">
        <v>0</v>
      </c>
      <c r="AM92" s="296">
        <v>0</v>
      </c>
      <c r="AN92" s="451"/>
      <c r="AO92" s="486"/>
      <c r="AP92" s="486"/>
      <c r="AQ92" s="486"/>
      <c r="AR92" s="486"/>
      <c r="AS92" s="486"/>
      <c r="AT92" s="486"/>
      <c r="AU92" s="486"/>
      <c r="AV92" s="486"/>
      <c r="AW92" s="486"/>
      <c r="AX92" s="486"/>
      <c r="AY92" s="486"/>
      <c r="AZ92" s="486"/>
      <c r="BL92" s="451"/>
    </row>
    <row r="93" spans="1:70" s="458" customFormat="1" ht="24.95" customHeight="1" thickBot="1">
      <c r="A93" s="474" t="str">
        <f>+IF([1]NOVIEMBRE!A93=0,"",[1]NOVIEMBRE!A93)</f>
        <v/>
      </c>
      <c r="B93" s="475" t="str">
        <f>+IF([1]NOVIEMBRE!B93=0,"",[1]NOVIEMBRE!B93)</f>
        <v/>
      </c>
      <c r="C93" s="97"/>
      <c r="D93" s="97"/>
      <c r="E93" s="97"/>
      <c r="F93" s="97"/>
      <c r="G93" s="97"/>
      <c r="H93" s="97"/>
      <c r="I93" s="97"/>
      <c r="J93" s="97"/>
      <c r="K93" s="97"/>
      <c r="L93" s="97"/>
      <c r="M93" s="97"/>
      <c r="N93" s="366"/>
      <c r="P93" s="476"/>
      <c r="Q93" s="337"/>
      <c r="R93" s="451"/>
      <c r="S93" s="399" t="str">
        <f>+IF([1]NOVIEMBRE!S93=0,"",[1]NOVIEMBRE!S93)</f>
        <v>1020301-2</v>
      </c>
      <c r="T93" s="400" t="str">
        <f>+IF([1]NOVIEMBRE!T93=0,"",[1]NOVIEMBRE!T93)</f>
        <v>Fondos pensionales - Aportes cuenta maestra</v>
      </c>
      <c r="U93" s="351">
        <f>+[1]ENERO!U93</f>
        <v>3023192</v>
      </c>
      <c r="V93" s="352">
        <f>[1]NOVIEMBRE!V93+DICIEMBRE!AL93</f>
        <v>0</v>
      </c>
      <c r="W93" s="352">
        <f>[1]NOVIEMBRE!W93+DICIEMBRE!AM93</f>
        <v>0</v>
      </c>
      <c r="X93" s="353">
        <f>SUM(U93:W93)</f>
        <v>3023192</v>
      </c>
      <c r="Y93" s="354">
        <f>[1]NOVIEMBRE!AA93</f>
        <v>0</v>
      </c>
      <c r="Z93" s="293">
        <v>0</v>
      </c>
      <c r="AA93" s="353">
        <f>SUM(Y93:Z93)</f>
        <v>0</v>
      </c>
      <c r="AB93" s="354">
        <f>[1]NOVIEMBRE!AD93</f>
        <v>0</v>
      </c>
      <c r="AC93" s="293">
        <v>0</v>
      </c>
      <c r="AD93" s="353">
        <f>SUM(AB93:AC93)</f>
        <v>0</v>
      </c>
      <c r="AE93" s="354">
        <f>[1]NOVIEMBRE!AG93</f>
        <v>0</v>
      </c>
      <c r="AF93" s="293">
        <v>0</v>
      </c>
      <c r="AG93" s="353">
        <f>SUM(AE93:AF93)</f>
        <v>0</v>
      </c>
      <c r="AH93" s="354">
        <f>X93-AA93</f>
        <v>3023192</v>
      </c>
      <c r="AI93" s="352">
        <f>X93-AD93</f>
        <v>3023192</v>
      </c>
      <c r="AJ93" s="355">
        <f>X93-AG93</f>
        <v>3023192</v>
      </c>
      <c r="AK93" s="179"/>
      <c r="AL93" s="295">
        <v>0</v>
      </c>
      <c r="AM93" s="296">
        <v>0</v>
      </c>
      <c r="AN93" s="451"/>
      <c r="AO93" s="486"/>
      <c r="AP93" s="486"/>
      <c r="AQ93" s="486"/>
      <c r="AR93" s="486"/>
      <c r="AS93" s="486"/>
      <c r="AT93" s="486"/>
      <c r="AU93" s="486"/>
      <c r="AV93" s="486"/>
      <c r="AW93" s="486"/>
      <c r="AX93" s="486"/>
      <c r="AY93" s="486"/>
      <c r="AZ93" s="486"/>
      <c r="BL93" s="451"/>
    </row>
    <row r="94" spans="1:70" s="458" customFormat="1" ht="24.95" customHeight="1">
      <c r="A94" s="489">
        <f>+IF([1]NOVIEMBRE!A94=0,"",[1]NOVIEMBRE!A94)</f>
        <v>11303</v>
      </c>
      <c r="B94" s="490" t="str">
        <f>+IF([1]NOVIEMBRE!B94=0,"",[1]NOVIEMBRE!B94)</f>
        <v>Aportes (No ligados a la venta de servicios de salud)</v>
      </c>
      <c r="C94" s="479">
        <f>SUM(C95:C102)</f>
        <v>0</v>
      </c>
      <c r="D94" s="480">
        <f t="shared" ref="D94:N94" si="101">SUM(D95:D102)</f>
        <v>0</v>
      </c>
      <c r="E94" s="480">
        <f t="shared" si="101"/>
        <v>3984704555</v>
      </c>
      <c r="F94" s="480">
        <f t="shared" si="101"/>
        <v>3984704555</v>
      </c>
      <c r="G94" s="480">
        <f t="shared" si="101"/>
        <v>3905689034</v>
      </c>
      <c r="H94" s="480">
        <f t="shared" si="101"/>
        <v>79015521</v>
      </c>
      <c r="I94" s="480">
        <f t="shared" si="101"/>
        <v>3984704555</v>
      </c>
      <c r="J94" s="480">
        <f t="shared" si="101"/>
        <v>3814498259</v>
      </c>
      <c r="K94" s="480">
        <f t="shared" si="101"/>
        <v>170206296</v>
      </c>
      <c r="L94" s="480">
        <f t="shared" si="101"/>
        <v>3984704555</v>
      </c>
      <c r="M94" s="480">
        <f t="shared" si="101"/>
        <v>0</v>
      </c>
      <c r="N94" s="481">
        <f t="shared" si="101"/>
        <v>0</v>
      </c>
      <c r="O94" s="308"/>
      <c r="P94" s="371">
        <f>SUM(P95:P102)</f>
        <v>0</v>
      </c>
      <c r="Q94" s="372">
        <f>SUM(Q95:Q102)</f>
        <v>0</v>
      </c>
      <c r="R94" s="451"/>
      <c r="S94" s="399" t="str">
        <f>+IF([1]NOVIEMBRE!S94=0,"",[1]NOVIEMBRE!S94)</f>
        <v>1020301-3</v>
      </c>
      <c r="T94" s="400" t="str">
        <f>+IF([1]NOVIEMBRE!T94=0,"",[1]NOVIEMBRE!T94)</f>
        <v>Fondos de cesantías - Aportes cuenta maestra</v>
      </c>
      <c r="U94" s="351">
        <f>+[1]ENERO!U94</f>
        <v>0</v>
      </c>
      <c r="V94" s="352">
        <f>[1]NOVIEMBRE!V94+DICIEMBRE!AL94</f>
        <v>0</v>
      </c>
      <c r="W94" s="352">
        <f>[1]NOVIEMBRE!W94+DICIEMBRE!AM94</f>
        <v>0</v>
      </c>
      <c r="X94" s="353">
        <f>SUM(U94:W94)</f>
        <v>0</v>
      </c>
      <c r="Y94" s="354">
        <f>[1]NOVIEMBRE!AA94</f>
        <v>0</v>
      </c>
      <c r="Z94" s="293">
        <v>0</v>
      </c>
      <c r="AA94" s="353">
        <f>SUM(Y94:Z94)</f>
        <v>0</v>
      </c>
      <c r="AB94" s="354">
        <f>[1]NOVIEMBRE!AD94</f>
        <v>0</v>
      </c>
      <c r="AC94" s="293">
        <v>0</v>
      </c>
      <c r="AD94" s="353">
        <f>SUM(AB94:AC94)</f>
        <v>0</v>
      </c>
      <c r="AE94" s="354">
        <f>[1]NOVIEMBRE!AG94</f>
        <v>0</v>
      </c>
      <c r="AF94" s="293">
        <v>0</v>
      </c>
      <c r="AG94" s="353">
        <f>SUM(AE94:AF94)</f>
        <v>0</v>
      </c>
      <c r="AH94" s="354">
        <f>X94-AA94</f>
        <v>0</v>
      </c>
      <c r="AI94" s="352">
        <f>X94-AD94</f>
        <v>0</v>
      </c>
      <c r="AJ94" s="355">
        <f>X94-AG94</f>
        <v>0</v>
      </c>
      <c r="AK94" s="179"/>
      <c r="AL94" s="295">
        <v>0</v>
      </c>
      <c r="AM94" s="296">
        <v>0</v>
      </c>
      <c r="AN94" s="451"/>
      <c r="AO94" s="486"/>
      <c r="AP94" s="486"/>
      <c r="AQ94" s="486"/>
      <c r="AR94" s="486"/>
      <c r="AS94" s="486"/>
      <c r="AT94" s="486"/>
      <c r="AU94" s="486"/>
      <c r="AV94" s="486"/>
      <c r="AW94" s="486"/>
      <c r="AX94" s="486"/>
      <c r="AY94" s="486"/>
      <c r="AZ94" s="486"/>
      <c r="BL94" s="451"/>
    </row>
    <row r="95" spans="1:70" s="458" customFormat="1" ht="24.95" customHeight="1">
      <c r="A95" s="491" t="str">
        <f>+IF([1]NOVIEMBRE!A95=0,"",[1]NOVIEMBRE!A95)</f>
        <v>11303-1</v>
      </c>
      <c r="B95" s="492" t="str">
        <f>+IF([1]NOVIEMBRE!B95=0,"",[1]NOVIEMBRE!B95)</f>
        <v>CONVENIOS CON LA NACION NO LIGADOS A LA VENTA DE SERVICIOS</v>
      </c>
      <c r="C95" s="484">
        <f>+[1]ENERO!C95</f>
        <v>0</v>
      </c>
      <c r="D95" s="290">
        <f>[1]NOVIEMBRE!D95+DICIEMBRE!P95</f>
        <v>0</v>
      </c>
      <c r="E95" s="290">
        <f>[1]NOVIEMBRE!E95+DICIEMBRE!Q95</f>
        <v>2600145000</v>
      </c>
      <c r="F95" s="290">
        <f t="shared" ref="F95:F102" si="102">SUM(C95:E95)</f>
        <v>2600145000</v>
      </c>
      <c r="G95" s="290">
        <f>[1]NOVIEMBRE!I95</f>
        <v>2530135000</v>
      </c>
      <c r="H95" s="293">
        <v>70010000</v>
      </c>
      <c r="I95" s="290">
        <f t="shared" ref="I95:I102" si="103">SUM(G95:H95)</f>
        <v>2600145000</v>
      </c>
      <c r="J95" s="290">
        <f>[1]NOVIEMBRE!L95</f>
        <v>2530135000</v>
      </c>
      <c r="K95" s="293">
        <v>70010000</v>
      </c>
      <c r="L95" s="290">
        <f t="shared" ref="L95:L102" si="104">SUM(J95:K95)</f>
        <v>2600145000</v>
      </c>
      <c r="M95" s="290">
        <f t="shared" ref="M95:M102" si="105">F95-I95</f>
        <v>0</v>
      </c>
      <c r="N95" s="291">
        <f t="shared" ref="N95:N102" si="106">F95-L95</f>
        <v>0</v>
      </c>
      <c r="O95" s="308"/>
      <c r="P95" s="295">
        <v>0</v>
      </c>
      <c r="Q95" s="296">
        <v>0</v>
      </c>
      <c r="R95" s="451"/>
      <c r="S95" s="399" t="str">
        <f>+IF([1]NOVIEMBRE!S95=0,"",[1]NOVIEMBRE!S95)</f>
        <v>1020301-4</v>
      </c>
      <c r="T95" s="400" t="str">
        <f>+IF([1]NOVIEMBRE!T95=0,"",[1]NOVIEMBRE!T95)</f>
        <v>Riesgos laborales - Aportes cuenta maestra</v>
      </c>
      <c r="U95" s="351">
        <f>+[1]ENERO!U95</f>
        <v>22185736</v>
      </c>
      <c r="V95" s="352">
        <f>[1]NOVIEMBRE!V95+DICIEMBRE!AL95</f>
        <v>0</v>
      </c>
      <c r="W95" s="352">
        <f>[1]NOVIEMBRE!W95+DICIEMBRE!AM95</f>
        <v>0</v>
      </c>
      <c r="X95" s="353">
        <f>SUM(U95:W95)</f>
        <v>22185736</v>
      </c>
      <c r="Y95" s="354">
        <f>[1]NOVIEMBRE!AA95</f>
        <v>16519381</v>
      </c>
      <c r="Z95" s="293">
        <v>1677218</v>
      </c>
      <c r="AA95" s="353">
        <f>SUM(Y95:Z95)</f>
        <v>18196599</v>
      </c>
      <c r="AB95" s="354">
        <f>[1]NOVIEMBRE!AD95</f>
        <v>16519381</v>
      </c>
      <c r="AC95" s="293">
        <v>1677218</v>
      </c>
      <c r="AD95" s="353">
        <f>SUM(AB95:AC95)</f>
        <v>18196599</v>
      </c>
      <c r="AE95" s="354">
        <f>[1]NOVIEMBRE!AG95</f>
        <v>14989713</v>
      </c>
      <c r="AF95" s="293">
        <v>1529668</v>
      </c>
      <c r="AG95" s="353">
        <f>SUM(AE95:AF95)</f>
        <v>16519381</v>
      </c>
      <c r="AH95" s="354">
        <f>X95-AA95</f>
        <v>3989137</v>
      </c>
      <c r="AI95" s="352">
        <f>X95-AD95</f>
        <v>3989137</v>
      </c>
      <c r="AJ95" s="355">
        <f>X95-AG95</f>
        <v>5666355</v>
      </c>
      <c r="AK95" s="179"/>
      <c r="AL95" s="295">
        <v>0</v>
      </c>
      <c r="AM95" s="296">
        <v>0</v>
      </c>
      <c r="AN95" s="451"/>
      <c r="AO95" s="486"/>
      <c r="AP95" s="486"/>
      <c r="AQ95" s="486"/>
      <c r="AR95" s="486"/>
      <c r="AS95" s="486"/>
      <c r="AT95" s="486"/>
      <c r="AU95" s="486"/>
      <c r="AV95" s="486"/>
      <c r="AW95" s="486"/>
      <c r="AX95" s="486"/>
      <c r="AY95" s="486"/>
      <c r="AZ95" s="486"/>
      <c r="BL95" s="451"/>
    </row>
    <row r="96" spans="1:70" s="451" customFormat="1" ht="24.95" customHeight="1">
      <c r="A96" s="491" t="str">
        <f>+IF([1]NOVIEMBRE!A96=0,"",[1]NOVIEMBRE!A96)</f>
        <v>11303-2</v>
      </c>
      <c r="B96" s="492" t="str">
        <f>+IF([1]NOVIEMBRE!B96=0,"",[1]NOVIEMBRE!B96)</f>
        <v>CONVENIOS CON EL DEPARTAMENTO NO LIGADOS A LA VENTA SERVICIOS</v>
      </c>
      <c r="C96" s="484">
        <f>+[1]ENERO!C96</f>
        <v>0</v>
      </c>
      <c r="D96" s="290">
        <f>[1]NOVIEMBRE!D96+DICIEMBRE!P96</f>
        <v>0</v>
      </c>
      <c r="E96" s="290">
        <f>[1]NOVIEMBRE!E96+DICIEMBRE!Q96</f>
        <v>987388338</v>
      </c>
      <c r="F96" s="290">
        <f t="shared" si="102"/>
        <v>987388338</v>
      </c>
      <c r="G96" s="290">
        <f>[1]NOVIEMBRE!I96</f>
        <v>987388338</v>
      </c>
      <c r="H96" s="293">
        <v>0</v>
      </c>
      <c r="I96" s="290">
        <f t="shared" si="103"/>
        <v>987388338</v>
      </c>
      <c r="J96" s="290">
        <f>[1]NOVIEMBRE!L96</f>
        <v>987388338</v>
      </c>
      <c r="K96" s="293">
        <v>0</v>
      </c>
      <c r="L96" s="290">
        <f t="shared" si="104"/>
        <v>987388338</v>
      </c>
      <c r="M96" s="290">
        <f t="shared" si="105"/>
        <v>0</v>
      </c>
      <c r="N96" s="291">
        <f t="shared" si="106"/>
        <v>0</v>
      </c>
      <c r="O96" s="308"/>
      <c r="P96" s="295">
        <v>0</v>
      </c>
      <c r="Q96" s="296">
        <v>0</v>
      </c>
      <c r="S96" s="349">
        <f>+IF([1]NOVIEMBRE!S96=0,"",[1]NOVIEMBRE!S96)</f>
        <v>1020302</v>
      </c>
      <c r="T96" s="350" t="str">
        <f>+IF([1]NOVIEMBRE!T96=0,"",[1]NOVIEMBRE!T96)</f>
        <v>Contribuciones - Otros</v>
      </c>
      <c r="U96" s="351">
        <f t="shared" ref="U96:AJ96" si="107">SUM(U97:U101)</f>
        <v>264577457</v>
      </c>
      <c r="V96" s="352">
        <f t="shared" si="107"/>
        <v>0</v>
      </c>
      <c r="W96" s="352">
        <f t="shared" si="107"/>
        <v>0</v>
      </c>
      <c r="X96" s="353">
        <f t="shared" si="107"/>
        <v>264577457</v>
      </c>
      <c r="Y96" s="354">
        <f t="shared" si="107"/>
        <v>104534544</v>
      </c>
      <c r="Z96" s="385">
        <f t="shared" si="107"/>
        <v>91080189</v>
      </c>
      <c r="AA96" s="353">
        <f t="shared" si="107"/>
        <v>195614733</v>
      </c>
      <c r="AB96" s="354">
        <f t="shared" si="107"/>
        <v>104534544</v>
      </c>
      <c r="AC96" s="385">
        <f t="shared" si="107"/>
        <v>91080189</v>
      </c>
      <c r="AD96" s="353">
        <f t="shared" si="107"/>
        <v>195614733</v>
      </c>
      <c r="AE96" s="354">
        <f t="shared" si="107"/>
        <v>93627436</v>
      </c>
      <c r="AF96" s="385">
        <f t="shared" si="107"/>
        <v>16318370</v>
      </c>
      <c r="AG96" s="353">
        <f t="shared" si="107"/>
        <v>109945806</v>
      </c>
      <c r="AH96" s="354">
        <f t="shared" si="107"/>
        <v>68962724</v>
      </c>
      <c r="AI96" s="352">
        <f t="shared" si="107"/>
        <v>68962724</v>
      </c>
      <c r="AJ96" s="355">
        <f t="shared" si="107"/>
        <v>154631651</v>
      </c>
      <c r="AL96" s="493">
        <f>SUM(AL97:AL101)</f>
        <v>0</v>
      </c>
      <c r="AM96" s="494">
        <f>SUM(AM97:AM101)</f>
        <v>0</v>
      </c>
      <c r="AO96" s="486"/>
      <c r="AP96" s="486"/>
      <c r="AQ96" s="486"/>
      <c r="AR96" s="486"/>
      <c r="AS96" s="486"/>
      <c r="AT96" s="486"/>
      <c r="AU96" s="486"/>
      <c r="AV96" s="486"/>
      <c r="AW96" s="486"/>
      <c r="AX96" s="486"/>
      <c r="AY96" s="486"/>
      <c r="AZ96" s="486"/>
      <c r="BA96" s="458"/>
      <c r="BC96" s="458"/>
      <c r="BD96" s="458"/>
      <c r="BE96" s="458"/>
      <c r="BF96" s="458"/>
      <c r="BL96" s="458"/>
      <c r="BM96" s="458"/>
      <c r="BN96" s="458"/>
      <c r="BO96" s="458"/>
      <c r="BP96" s="458"/>
      <c r="BQ96" s="458"/>
      <c r="BR96" s="458"/>
    </row>
    <row r="97" spans="1:70" s="458" customFormat="1" ht="24.95" customHeight="1">
      <c r="A97" s="491" t="str">
        <f>+IF([1]NOVIEMBRE!A97=0,"",[1]NOVIEMBRE!A97)</f>
        <v>11303-3</v>
      </c>
      <c r="B97" s="492" t="str">
        <f>+IF([1]NOVIEMBRE!B97=0,"",[1]NOVIEMBRE!B97)</f>
        <v>CONVENIOS CON EL MUNICIPIO NO LIGADOS A LA VENTA DE SERVICIOS</v>
      </c>
      <c r="C97" s="484">
        <f>+[1]ENERO!C97</f>
        <v>0</v>
      </c>
      <c r="D97" s="290">
        <f>[1]NOVIEMBRE!D97+DICIEMBRE!P97</f>
        <v>0</v>
      </c>
      <c r="E97" s="290">
        <f>[1]NOVIEMBRE!E97+DICIEMBRE!Q97</f>
        <v>0</v>
      </c>
      <c r="F97" s="290">
        <f t="shared" si="102"/>
        <v>0</v>
      </c>
      <c r="G97" s="290">
        <f>[1]NOVIEMBRE!I97</f>
        <v>0</v>
      </c>
      <c r="H97" s="293">
        <v>0</v>
      </c>
      <c r="I97" s="290">
        <f t="shared" si="103"/>
        <v>0</v>
      </c>
      <c r="J97" s="290">
        <f>[1]NOVIEMBRE!L97</f>
        <v>0</v>
      </c>
      <c r="K97" s="293">
        <v>0</v>
      </c>
      <c r="L97" s="290">
        <f t="shared" si="104"/>
        <v>0</v>
      </c>
      <c r="M97" s="290">
        <f t="shared" si="105"/>
        <v>0</v>
      </c>
      <c r="N97" s="291">
        <f t="shared" si="106"/>
        <v>0</v>
      </c>
      <c r="O97" s="308"/>
      <c r="P97" s="295">
        <v>0</v>
      </c>
      <c r="Q97" s="296">
        <v>0</v>
      </c>
      <c r="R97" s="451"/>
      <c r="S97" s="399" t="str">
        <f>+IF([1]NOVIEMBRE!S97=0,"",[1]NOVIEMBRE!S97)</f>
        <v>1020302-1</v>
      </c>
      <c r="T97" s="400" t="str">
        <f>+IF([1]NOVIEMBRE!T97=0,"",[1]NOVIEMBRE!T97)</f>
        <v>Aportes a E.P.S. - recursos propios</v>
      </c>
      <c r="U97" s="351">
        <f>+[1]ENERO!U97</f>
        <v>6231734</v>
      </c>
      <c r="V97" s="352">
        <f>[1]NOVIEMBRE!V97+DICIEMBRE!AL97</f>
        <v>0</v>
      </c>
      <c r="W97" s="352">
        <f>[1]NOVIEMBRE!W97+DICIEMBRE!AM97</f>
        <v>0</v>
      </c>
      <c r="X97" s="353">
        <f t="shared" ref="X97:X102" si="108">SUM(U97:W97)</f>
        <v>6231734</v>
      </c>
      <c r="Y97" s="354">
        <f>[1]NOVIEMBRE!AA97</f>
        <v>0</v>
      </c>
      <c r="Z97" s="293">
        <v>0</v>
      </c>
      <c r="AA97" s="353">
        <f t="shared" ref="AA97:AA102" si="109">SUM(Y97:Z97)</f>
        <v>0</v>
      </c>
      <c r="AB97" s="354">
        <f>[1]NOVIEMBRE!AD97</f>
        <v>0</v>
      </c>
      <c r="AC97" s="293">
        <v>0</v>
      </c>
      <c r="AD97" s="353">
        <f t="shared" ref="AD97:AD102" si="110">SUM(AB97:AC97)</f>
        <v>0</v>
      </c>
      <c r="AE97" s="354">
        <f>[1]NOVIEMBRE!AG97</f>
        <v>0</v>
      </c>
      <c r="AF97" s="293">
        <v>0</v>
      </c>
      <c r="AG97" s="353">
        <f t="shared" ref="AG97:AG102" si="111">SUM(AE97:AF97)</f>
        <v>0</v>
      </c>
      <c r="AH97" s="354">
        <f t="shared" ref="AH97:AH102" si="112">X97-AA97</f>
        <v>6231734</v>
      </c>
      <c r="AI97" s="352">
        <f t="shared" ref="AI97:AI102" si="113">X97-AD97</f>
        <v>6231734</v>
      </c>
      <c r="AJ97" s="355">
        <f t="shared" ref="AJ97:AJ102" si="114">X97-AG97</f>
        <v>6231734</v>
      </c>
      <c r="AK97" s="451"/>
      <c r="AL97" s="295">
        <v>0</v>
      </c>
      <c r="AM97" s="296">
        <v>0</v>
      </c>
      <c r="AN97" s="451"/>
      <c r="AO97" s="486"/>
      <c r="AP97" s="486"/>
      <c r="AQ97" s="486"/>
      <c r="AR97" s="486"/>
      <c r="AS97" s="486"/>
      <c r="AT97" s="486"/>
      <c r="AU97" s="486"/>
      <c r="AV97" s="486"/>
      <c r="AW97" s="486"/>
      <c r="AX97" s="486"/>
      <c r="AY97" s="486"/>
      <c r="AZ97" s="486"/>
      <c r="BC97" s="451"/>
      <c r="BD97" s="451"/>
      <c r="BE97" s="451"/>
    </row>
    <row r="98" spans="1:70" s="458" customFormat="1" ht="24.95" customHeight="1">
      <c r="A98" s="491" t="str">
        <f>+IF([1]NOVIEMBRE!A98=0,"",[1]NOVIEMBRE!A98)</f>
        <v>11303-4</v>
      </c>
      <c r="B98" s="492" t="str">
        <f>+IF([1]NOVIEMBRE!B98=0,"",[1]NOVIEMBRE!B98)</f>
        <v>OTROS CONVENIOS NO LIGADOS A LA VENTA DE SERVICIOS</v>
      </c>
      <c r="C98" s="484">
        <f>+[1]ENERO!C98</f>
        <v>0</v>
      </c>
      <c r="D98" s="290">
        <f>[1]NOVIEMBRE!D98+DICIEMBRE!P98</f>
        <v>0</v>
      </c>
      <c r="E98" s="290">
        <f>[1]NOVIEMBRE!E98+DICIEMBRE!Q98</f>
        <v>0</v>
      </c>
      <c r="F98" s="290">
        <f t="shared" si="102"/>
        <v>0</v>
      </c>
      <c r="G98" s="290">
        <f>[1]NOVIEMBRE!I98</f>
        <v>0</v>
      </c>
      <c r="H98" s="293">
        <v>0</v>
      </c>
      <c r="I98" s="290">
        <f t="shared" si="103"/>
        <v>0</v>
      </c>
      <c r="J98" s="290">
        <f>[1]NOVIEMBRE!L98</f>
        <v>0</v>
      </c>
      <c r="K98" s="293">
        <v>0</v>
      </c>
      <c r="L98" s="290">
        <f t="shared" si="104"/>
        <v>0</v>
      </c>
      <c r="M98" s="290">
        <f t="shared" si="105"/>
        <v>0</v>
      </c>
      <c r="N98" s="291">
        <f t="shared" si="106"/>
        <v>0</v>
      </c>
      <c r="O98" s="308"/>
      <c r="P98" s="295">
        <v>0</v>
      </c>
      <c r="Q98" s="296">
        <v>0</v>
      </c>
      <c r="R98" s="451"/>
      <c r="S98" s="399" t="str">
        <f>+IF([1]NOVIEMBRE!S98=0,"",[1]NOVIEMBRE!S98)</f>
        <v>1020302-2</v>
      </c>
      <c r="T98" s="400" t="str">
        <f>+IF([1]NOVIEMBRE!T98=0,"",[1]NOVIEMBRE!T98)</f>
        <v>Aportes Fondos Pensionales - recursos propios</v>
      </c>
      <c r="U98" s="351">
        <f>+[1]ENERO!U98</f>
        <v>112603624</v>
      </c>
      <c r="V98" s="352">
        <f>[1]NOVIEMBRE!V98+DICIEMBRE!AL98</f>
        <v>0</v>
      </c>
      <c r="W98" s="352">
        <f>[1]NOVIEMBRE!W98+DICIEMBRE!AM98</f>
        <v>0</v>
      </c>
      <c r="X98" s="353">
        <f t="shared" si="108"/>
        <v>112603624</v>
      </c>
      <c r="Y98" s="354">
        <f>[1]NOVIEMBRE!AA98</f>
        <v>75671483</v>
      </c>
      <c r="Z98" s="293">
        <v>8585923</v>
      </c>
      <c r="AA98" s="353">
        <f t="shared" si="109"/>
        <v>84257406</v>
      </c>
      <c r="AB98" s="354">
        <f>[1]NOVIEMBRE!AD98</f>
        <v>75671483</v>
      </c>
      <c r="AC98" s="293">
        <v>8585923</v>
      </c>
      <c r="AD98" s="353">
        <f t="shared" si="110"/>
        <v>84257406</v>
      </c>
      <c r="AE98" s="354">
        <f>[1]NOVIEMBRE!AG98</f>
        <v>67387119</v>
      </c>
      <c r="AF98" s="293">
        <v>8284364</v>
      </c>
      <c r="AG98" s="353">
        <f t="shared" si="111"/>
        <v>75671483</v>
      </c>
      <c r="AH98" s="354">
        <f t="shared" si="112"/>
        <v>28346218</v>
      </c>
      <c r="AI98" s="352">
        <f t="shared" si="113"/>
        <v>28346218</v>
      </c>
      <c r="AJ98" s="355">
        <f t="shared" si="114"/>
        <v>36932141</v>
      </c>
      <c r="AK98" s="451"/>
      <c r="AL98" s="295">
        <v>0</v>
      </c>
      <c r="AM98" s="296">
        <v>0</v>
      </c>
      <c r="AN98" s="451"/>
      <c r="AO98" s="486"/>
      <c r="AP98" s="486"/>
      <c r="AQ98" s="486"/>
      <c r="AR98" s="486"/>
      <c r="AS98" s="486"/>
      <c r="AT98" s="486"/>
      <c r="AU98" s="486"/>
      <c r="AV98" s="486"/>
      <c r="AW98" s="486"/>
      <c r="AX98" s="486"/>
      <c r="AY98" s="486"/>
      <c r="AZ98" s="486"/>
      <c r="BN98" s="451"/>
      <c r="BO98" s="451"/>
      <c r="BP98" s="451"/>
      <c r="BQ98" s="451"/>
      <c r="BR98" s="451"/>
    </row>
    <row r="99" spans="1:70" s="458" customFormat="1" ht="24.95" customHeight="1">
      <c r="A99" s="491" t="str">
        <f>+IF([1]NOVIEMBRE!A99=0,"",[1]NOVIEMBRE!A99)</f>
        <v>11303-5</v>
      </c>
      <c r="B99" s="492" t="str">
        <f>+IF([1]NOVIEMBRE!B99=0,"",[1]NOVIEMBRE!B99)</f>
        <v>RECURSOS PARA PROGRAMA DE SANEAMIENTO FINANCIERO</v>
      </c>
      <c r="C99" s="484">
        <f>+[1]ENERO!C99</f>
        <v>0</v>
      </c>
      <c r="D99" s="290">
        <f>[1]NOVIEMBRE!D99+DICIEMBRE!P99</f>
        <v>0</v>
      </c>
      <c r="E99" s="290">
        <f>[1]NOVIEMBRE!E99+DICIEMBRE!Q99</f>
        <v>0</v>
      </c>
      <c r="F99" s="290">
        <f t="shared" si="102"/>
        <v>0</v>
      </c>
      <c r="G99" s="290">
        <f>[1]NOVIEMBRE!I99</f>
        <v>0</v>
      </c>
      <c r="H99" s="293">
        <v>0</v>
      </c>
      <c r="I99" s="290">
        <f t="shared" si="103"/>
        <v>0</v>
      </c>
      <c r="J99" s="290">
        <f>[1]NOVIEMBRE!L99</f>
        <v>0</v>
      </c>
      <c r="K99" s="293">
        <v>0</v>
      </c>
      <c r="L99" s="290">
        <f t="shared" si="104"/>
        <v>0</v>
      </c>
      <c r="M99" s="290">
        <f t="shared" si="105"/>
        <v>0</v>
      </c>
      <c r="N99" s="291">
        <f t="shared" si="106"/>
        <v>0</v>
      </c>
      <c r="O99" s="308"/>
      <c r="P99" s="295">
        <v>0</v>
      </c>
      <c r="Q99" s="296">
        <v>0</v>
      </c>
      <c r="R99" s="451"/>
      <c r="S99" s="399" t="str">
        <f>+IF([1]NOVIEMBRE!S99=0,"",[1]NOVIEMBRE!S99)</f>
        <v>1020302-3</v>
      </c>
      <c r="T99" s="400" t="str">
        <f>+IF([1]NOVIEMBRE!T99=0,"",[1]NOVIEMBRE!T99)</f>
        <v>Aportes a Fondos de Cesantia - recursos propios</v>
      </c>
      <c r="U99" s="351">
        <f>+[1]ENERO!U99</f>
        <v>98998418</v>
      </c>
      <c r="V99" s="352">
        <f>[1]NOVIEMBRE!V99+DICIEMBRE!AL99</f>
        <v>0</v>
      </c>
      <c r="W99" s="352">
        <f>[1]NOVIEMBRE!W99+DICIEMBRE!AM99</f>
        <v>0</v>
      </c>
      <c r="X99" s="353">
        <f t="shared" si="108"/>
        <v>98998418</v>
      </c>
      <c r="Y99" s="354">
        <f>[1]NOVIEMBRE!AA99</f>
        <v>40484</v>
      </c>
      <c r="Z99" s="293">
        <v>79711831</v>
      </c>
      <c r="AA99" s="353">
        <f t="shared" si="109"/>
        <v>79752315</v>
      </c>
      <c r="AB99" s="354">
        <f>[1]NOVIEMBRE!AD99</f>
        <v>40484</v>
      </c>
      <c r="AC99" s="293">
        <v>79711831</v>
      </c>
      <c r="AD99" s="353">
        <f t="shared" si="110"/>
        <v>79752315</v>
      </c>
      <c r="AE99" s="354">
        <f>[1]NOVIEMBRE!AG99</f>
        <v>40484</v>
      </c>
      <c r="AF99" s="293">
        <v>5411262</v>
      </c>
      <c r="AG99" s="353">
        <f t="shared" si="111"/>
        <v>5451746</v>
      </c>
      <c r="AH99" s="354">
        <f t="shared" si="112"/>
        <v>19246103</v>
      </c>
      <c r="AI99" s="352">
        <f t="shared" si="113"/>
        <v>19246103</v>
      </c>
      <c r="AJ99" s="355">
        <f t="shared" si="114"/>
        <v>93546672</v>
      </c>
      <c r="AK99" s="451"/>
      <c r="AL99" s="295">
        <v>0</v>
      </c>
      <c r="AM99" s="296">
        <v>0</v>
      </c>
      <c r="AN99" s="451"/>
      <c r="AO99" s="486"/>
      <c r="AP99" s="486"/>
      <c r="AQ99" s="486"/>
      <c r="AR99" s="486"/>
      <c r="AS99" s="486"/>
      <c r="AT99" s="486"/>
      <c r="AU99" s="486"/>
      <c r="AV99" s="486"/>
      <c r="AW99" s="486"/>
      <c r="AX99" s="486"/>
      <c r="AY99" s="486"/>
      <c r="AZ99" s="486"/>
      <c r="BM99" s="451"/>
    </row>
    <row r="100" spans="1:70" s="308" customFormat="1" ht="24.95" customHeight="1">
      <c r="A100" s="491" t="str">
        <f>+IF([1]NOVIEMBRE!A100=0,"",[1]NOVIEMBRE!A100)</f>
        <v>11303-6</v>
      </c>
      <c r="B100" s="492" t="str">
        <f>+IF([1]NOVIEMBRE!B100=0,"",[1]NOVIEMBRE!B100)</f>
        <v>ESTAMPILLA PROHOSPITAL</v>
      </c>
      <c r="C100" s="484">
        <f>+[1]ENERO!C100</f>
        <v>0</v>
      </c>
      <c r="D100" s="290">
        <f>[1]NOVIEMBRE!D100+DICIEMBRE!P100</f>
        <v>0</v>
      </c>
      <c r="E100" s="290">
        <f>[1]NOVIEMBRE!E100+DICIEMBRE!Q100</f>
        <v>228217463</v>
      </c>
      <c r="F100" s="290">
        <f t="shared" si="102"/>
        <v>228217463</v>
      </c>
      <c r="G100" s="290">
        <f>[1]NOVIEMBRE!I100</f>
        <v>228217463</v>
      </c>
      <c r="H100" s="293"/>
      <c r="I100" s="290">
        <f t="shared" si="103"/>
        <v>228217463</v>
      </c>
      <c r="J100" s="290">
        <f>[1]NOVIEMBRE!L100</f>
        <v>228217463</v>
      </c>
      <c r="K100" s="293">
        <v>0</v>
      </c>
      <c r="L100" s="290">
        <f t="shared" si="104"/>
        <v>228217463</v>
      </c>
      <c r="M100" s="290">
        <f t="shared" si="105"/>
        <v>0</v>
      </c>
      <c r="N100" s="291">
        <f t="shared" si="106"/>
        <v>0</v>
      </c>
      <c r="P100" s="295">
        <v>0</v>
      </c>
      <c r="Q100" s="296">
        <v>0</v>
      </c>
      <c r="R100" s="179"/>
      <c r="S100" s="399" t="str">
        <f>+IF([1]NOVIEMBRE!S100=0,"",[1]NOVIEMBRE!S100)</f>
        <v>1020302-4</v>
      </c>
      <c r="T100" s="400" t="str">
        <f>+IF([1]NOVIEMBRE!T100=0,"",[1]NOVIEMBRE!T100)</f>
        <v>Aporte a ARL. - recursos propios</v>
      </c>
      <c r="U100" s="351">
        <f>+[1]ENERO!U100</f>
        <v>1286507</v>
      </c>
      <c r="V100" s="352">
        <f>[1]NOVIEMBRE!V100+DICIEMBRE!AL100</f>
        <v>0</v>
      </c>
      <c r="W100" s="352">
        <f>[1]NOVIEMBRE!W100+DICIEMBRE!AM100</f>
        <v>0</v>
      </c>
      <c r="X100" s="353">
        <f t="shared" si="108"/>
        <v>1286507</v>
      </c>
      <c r="Y100" s="354">
        <f>[1]NOVIEMBRE!AA100</f>
        <v>0</v>
      </c>
      <c r="Z100" s="293">
        <v>0</v>
      </c>
      <c r="AA100" s="353">
        <f t="shared" si="109"/>
        <v>0</v>
      </c>
      <c r="AB100" s="354">
        <f>[1]NOVIEMBRE!AD100</f>
        <v>0</v>
      </c>
      <c r="AC100" s="293">
        <v>0</v>
      </c>
      <c r="AD100" s="353">
        <f t="shared" si="110"/>
        <v>0</v>
      </c>
      <c r="AE100" s="354">
        <f>[1]NOVIEMBRE!AG100</f>
        <v>0</v>
      </c>
      <c r="AF100" s="293">
        <v>0</v>
      </c>
      <c r="AG100" s="353">
        <f t="shared" si="111"/>
        <v>0</v>
      </c>
      <c r="AH100" s="354">
        <f t="shared" si="112"/>
        <v>1286507</v>
      </c>
      <c r="AI100" s="352">
        <f t="shared" si="113"/>
        <v>1286507</v>
      </c>
      <c r="AJ100" s="355">
        <f t="shared" si="114"/>
        <v>1286507</v>
      </c>
      <c r="AK100" s="451"/>
      <c r="AL100" s="295">
        <v>0</v>
      </c>
      <c r="AM100" s="296">
        <v>0</v>
      </c>
      <c r="AN100" s="179"/>
      <c r="AO100" s="97"/>
      <c r="AP100" s="97"/>
      <c r="AQ100" s="97"/>
      <c r="AR100" s="97"/>
      <c r="AS100" s="97"/>
      <c r="AT100" s="97"/>
      <c r="AU100" s="97"/>
      <c r="AV100" s="97"/>
      <c r="AW100" s="97"/>
      <c r="AX100" s="97"/>
      <c r="AY100" s="97"/>
      <c r="AZ100" s="97"/>
      <c r="BM100" s="458"/>
      <c r="BN100" s="458"/>
      <c r="BO100" s="458"/>
      <c r="BP100" s="458"/>
      <c r="BQ100" s="458"/>
      <c r="BR100" s="458"/>
    </row>
    <row r="101" spans="1:70" s="308" customFormat="1" ht="24.95" customHeight="1">
      <c r="A101" s="491" t="str">
        <f>+IF([1]NOVIEMBRE!A101=0,"",[1]NOVIEMBRE!A101)</f>
        <v>11303-7</v>
      </c>
      <c r="B101" s="492" t="str">
        <f>+IF([1]NOVIEMBRE!B101=0,"",[1]NOVIEMBRE!B101)</f>
        <v>Subsidio a la oferta (2.4.2.6 decreto 268 de 2020)</v>
      </c>
      <c r="C101" s="484">
        <f>+[1]ENERO!C101</f>
        <v>0</v>
      </c>
      <c r="D101" s="290">
        <f>[1]NOVIEMBRE!D101+DICIEMBRE!P101</f>
        <v>0</v>
      </c>
      <c r="E101" s="290">
        <f>[1]NOVIEMBRE!E101+DICIEMBRE!Q101</f>
        <v>168953754</v>
      </c>
      <c r="F101" s="290">
        <f t="shared" si="102"/>
        <v>168953754</v>
      </c>
      <c r="G101" s="290">
        <f>[1]NOVIEMBRE!I101</f>
        <v>159948233</v>
      </c>
      <c r="H101" s="293">
        <f>+F101-G101</f>
        <v>9005521</v>
      </c>
      <c r="I101" s="290">
        <f t="shared" si="103"/>
        <v>168953754</v>
      </c>
      <c r="J101" s="290">
        <f>[1]NOVIEMBRE!L101</f>
        <v>68757458</v>
      </c>
      <c r="K101" s="293">
        <v>100196296</v>
      </c>
      <c r="L101" s="290">
        <f t="shared" si="104"/>
        <v>168953754</v>
      </c>
      <c r="M101" s="290">
        <f t="shared" si="105"/>
        <v>0</v>
      </c>
      <c r="N101" s="291">
        <f t="shared" si="106"/>
        <v>0</v>
      </c>
      <c r="P101" s="295">
        <v>0</v>
      </c>
      <c r="Q101" s="296">
        <v>0</v>
      </c>
      <c r="R101" s="179"/>
      <c r="S101" s="399" t="str">
        <f>+IF([1]NOVIEMBRE!S101=0,"",[1]NOVIEMBRE!S101)</f>
        <v>1020302-5</v>
      </c>
      <c r="T101" s="400" t="str">
        <f>+IF([1]NOVIEMBRE!T101=0,"",[1]NOVIEMBRE!T101)</f>
        <v>Aporte a Caja Compensación Familiar</v>
      </c>
      <c r="U101" s="351">
        <f>+[1]ENERO!U101</f>
        <v>45457174</v>
      </c>
      <c r="V101" s="352">
        <f>[1]NOVIEMBRE!V101+DICIEMBRE!AL101</f>
        <v>0</v>
      </c>
      <c r="W101" s="352">
        <f>[1]NOVIEMBRE!W101+DICIEMBRE!AM101</f>
        <v>0</v>
      </c>
      <c r="X101" s="353">
        <f t="shared" si="108"/>
        <v>45457174</v>
      </c>
      <c r="Y101" s="354">
        <f>[1]NOVIEMBRE!AA101</f>
        <v>28822577</v>
      </c>
      <c r="Z101" s="293">
        <v>2782435</v>
      </c>
      <c r="AA101" s="353">
        <f t="shared" si="109"/>
        <v>31605012</v>
      </c>
      <c r="AB101" s="354">
        <f>[1]NOVIEMBRE!AD101</f>
        <v>28822577</v>
      </c>
      <c r="AC101" s="293">
        <v>2782435</v>
      </c>
      <c r="AD101" s="353">
        <f t="shared" si="110"/>
        <v>31605012</v>
      </c>
      <c r="AE101" s="354">
        <f>[1]NOVIEMBRE!AG101</f>
        <v>26199833</v>
      </c>
      <c r="AF101" s="293">
        <v>2622744</v>
      </c>
      <c r="AG101" s="353">
        <f t="shared" si="111"/>
        <v>28822577</v>
      </c>
      <c r="AH101" s="354">
        <f t="shared" si="112"/>
        <v>13852162</v>
      </c>
      <c r="AI101" s="352">
        <f t="shared" si="113"/>
        <v>13852162</v>
      </c>
      <c r="AJ101" s="355">
        <f t="shared" si="114"/>
        <v>16634597</v>
      </c>
      <c r="AK101" s="451"/>
      <c r="AL101" s="295">
        <v>0</v>
      </c>
      <c r="AM101" s="296">
        <v>0</v>
      </c>
      <c r="AN101" s="179"/>
      <c r="AO101" s="97"/>
      <c r="AP101" s="97"/>
      <c r="AQ101" s="97"/>
      <c r="AR101" s="97"/>
      <c r="AS101" s="97"/>
      <c r="AT101" s="97"/>
      <c r="AU101" s="97"/>
      <c r="AV101" s="97"/>
      <c r="AW101" s="97"/>
      <c r="AX101" s="97"/>
      <c r="AY101" s="97"/>
      <c r="AZ101" s="97"/>
      <c r="BM101" s="458"/>
      <c r="BN101" s="458"/>
      <c r="BO101" s="458"/>
      <c r="BP101" s="458"/>
      <c r="BQ101" s="458"/>
      <c r="BR101" s="458"/>
    </row>
    <row r="102" spans="1:70" s="308" customFormat="1" ht="24.95" customHeight="1" thickBot="1">
      <c r="A102" s="491" t="str">
        <f>+IF([1]NOVIEMBRE!A102=0,"",[1]NOVIEMBRE!A102)</f>
        <v>11303-8</v>
      </c>
      <c r="B102" s="487" t="str">
        <f>+IF([1]NOVIEMBRE!B102=0,"",[1]NOVIEMBRE!B102)</f>
        <v>Vigencia Anterior</v>
      </c>
      <c r="C102" s="488">
        <f>+[1]ENERO!C102</f>
        <v>0</v>
      </c>
      <c r="D102" s="325">
        <f>[1]NOVIEMBRE!D102+DICIEMBRE!P102</f>
        <v>0</v>
      </c>
      <c r="E102" s="325">
        <f>[1]NOVIEMBRE!E102+DICIEMBRE!Q102</f>
        <v>0</v>
      </c>
      <c r="F102" s="325">
        <f t="shared" si="102"/>
        <v>0</v>
      </c>
      <c r="G102" s="325">
        <f>[1]NOVIEMBRE!I102</f>
        <v>0</v>
      </c>
      <c r="H102" s="328">
        <v>0</v>
      </c>
      <c r="I102" s="325">
        <f t="shared" si="103"/>
        <v>0</v>
      </c>
      <c r="J102" s="325">
        <f>[1]NOVIEMBRE!L102</f>
        <v>0</v>
      </c>
      <c r="K102" s="328">
        <v>0</v>
      </c>
      <c r="L102" s="325">
        <f t="shared" si="104"/>
        <v>0</v>
      </c>
      <c r="M102" s="325">
        <f t="shared" si="105"/>
        <v>0</v>
      </c>
      <c r="N102" s="326">
        <f t="shared" si="106"/>
        <v>0</v>
      </c>
      <c r="P102" s="295">
        <v>0</v>
      </c>
      <c r="Q102" s="296">
        <v>0</v>
      </c>
      <c r="R102" s="179"/>
      <c r="S102" s="349">
        <f>+IF([1]NOVIEMBRE!S102=0,"",[1]NOVIEMBRE!S102)</f>
        <v>1020399</v>
      </c>
      <c r="T102" s="350" t="str">
        <f>+IF([1]NOVIEMBRE!T102=0,"",[1]NOVIEMBRE!T102)</f>
        <v>Vigencias Anteriores</v>
      </c>
      <c r="U102" s="351">
        <f>+[1]ENERO!U102</f>
        <v>0</v>
      </c>
      <c r="V102" s="352">
        <f>[1]NOVIEMBRE!V102+DICIEMBRE!AL102</f>
        <v>0</v>
      </c>
      <c r="W102" s="352">
        <f>[1]NOVIEMBRE!W102+DICIEMBRE!AM102</f>
        <v>86655382</v>
      </c>
      <c r="X102" s="353">
        <f t="shared" si="108"/>
        <v>86655382</v>
      </c>
      <c r="Y102" s="354">
        <f>[1]NOVIEMBRE!AA102</f>
        <v>86655382</v>
      </c>
      <c r="Z102" s="293">
        <v>0</v>
      </c>
      <c r="AA102" s="353">
        <f t="shared" si="109"/>
        <v>86655382</v>
      </c>
      <c r="AB102" s="354">
        <f>[1]NOVIEMBRE!AD102</f>
        <v>86655382</v>
      </c>
      <c r="AC102" s="293">
        <v>0</v>
      </c>
      <c r="AD102" s="353">
        <f t="shared" si="110"/>
        <v>86655382</v>
      </c>
      <c r="AE102" s="354">
        <f>[1]NOVIEMBRE!AG102</f>
        <v>86655382</v>
      </c>
      <c r="AF102" s="293">
        <v>0</v>
      </c>
      <c r="AG102" s="353">
        <f t="shared" si="111"/>
        <v>86655382</v>
      </c>
      <c r="AH102" s="354">
        <f t="shared" si="112"/>
        <v>0</v>
      </c>
      <c r="AI102" s="352">
        <f t="shared" si="113"/>
        <v>0</v>
      </c>
      <c r="AJ102" s="355">
        <f t="shared" si="114"/>
        <v>0</v>
      </c>
      <c r="AK102" s="179"/>
      <c r="AL102" s="295">
        <v>0</v>
      </c>
      <c r="AM102" s="296">
        <v>0</v>
      </c>
      <c r="AN102" s="179"/>
      <c r="AO102" s="97"/>
      <c r="AP102" s="97"/>
      <c r="AQ102" s="97"/>
      <c r="AR102" s="97"/>
      <c r="AS102" s="97"/>
      <c r="AT102" s="97"/>
      <c r="AU102" s="97"/>
      <c r="AV102" s="97"/>
      <c r="AW102" s="97"/>
      <c r="AX102" s="97"/>
      <c r="AY102" s="97"/>
      <c r="AZ102" s="97"/>
      <c r="BQ102" s="458"/>
    </row>
    <row r="103" spans="1:70" s="308" customFormat="1" ht="24.95" customHeight="1" thickBot="1">
      <c r="A103" s="495" t="str">
        <f>+IF([1]NOVIEMBRE!A103=0,"",[1]NOVIEMBRE!A103)</f>
        <v/>
      </c>
      <c r="B103" s="496" t="str">
        <f>+IF([1]NOVIEMBRE!B103=0,"",[1]NOVIEMBRE!B103)</f>
        <v/>
      </c>
      <c r="C103" s="497"/>
      <c r="D103" s="497"/>
      <c r="E103" s="497"/>
      <c r="F103" s="497"/>
      <c r="G103" s="497"/>
      <c r="H103" s="497"/>
      <c r="I103" s="497"/>
      <c r="J103" s="497"/>
      <c r="K103" s="497"/>
      <c r="L103" s="497"/>
      <c r="M103" s="497"/>
      <c r="N103" s="498"/>
      <c r="P103" s="499"/>
      <c r="Q103" s="498"/>
      <c r="R103" s="179"/>
      <c r="S103" s="273" t="str">
        <f>+IF([1]NOVIEMBRE!S103=0,"",[1]NOVIEMBRE!S103)</f>
        <v/>
      </c>
      <c r="T103" s="274" t="str">
        <f>+IF([1]NOVIEMBRE!T103=0,"",[1]NOVIEMBRE!T103)</f>
        <v/>
      </c>
      <c r="U103" s="275"/>
      <c r="V103" s="275"/>
      <c r="W103" s="275"/>
      <c r="X103" s="275"/>
      <c r="Y103" s="275"/>
      <c r="Z103" s="275"/>
      <c r="AA103" s="275"/>
      <c r="AB103" s="275"/>
      <c r="AC103" s="275"/>
      <c r="AD103" s="275"/>
      <c r="AE103" s="275"/>
      <c r="AF103" s="275"/>
      <c r="AG103" s="275"/>
      <c r="AH103" s="275"/>
      <c r="AI103" s="275"/>
      <c r="AJ103" s="276"/>
      <c r="AK103" s="179"/>
      <c r="AL103" s="467"/>
      <c r="AM103" s="468"/>
      <c r="AN103" s="179"/>
      <c r="AO103" s="97"/>
      <c r="AP103" s="97"/>
      <c r="AQ103" s="97"/>
      <c r="AR103" s="97"/>
      <c r="AS103" s="97"/>
      <c r="AT103" s="97"/>
      <c r="AU103" s="97"/>
      <c r="AV103" s="97"/>
      <c r="AW103" s="97"/>
      <c r="AX103" s="97"/>
      <c r="AY103" s="97"/>
      <c r="AZ103" s="97"/>
      <c r="BQ103" s="458"/>
    </row>
    <row r="104" spans="1:70" s="308" customFormat="1" ht="24.95" customHeight="1">
      <c r="A104" s="489">
        <f>+IF([1]NOVIEMBRE!A104=0,"",[1]NOVIEMBRE!A104)</f>
        <v>11304</v>
      </c>
      <c r="B104" s="490" t="str">
        <f>+IF([1]NOVIEMBRE!B104=0,"",[1]NOVIEMBRE!B104)</f>
        <v>Otros ingresos corrientes</v>
      </c>
      <c r="C104" s="479">
        <f>SUM(C105:C111)</f>
        <v>67741961</v>
      </c>
      <c r="D104" s="480">
        <f t="shared" ref="D104:N104" si="115">SUM(D105:D111)</f>
        <v>0</v>
      </c>
      <c r="E104" s="480">
        <f t="shared" si="115"/>
        <v>0</v>
      </c>
      <c r="F104" s="480">
        <f t="shared" si="115"/>
        <v>67741961</v>
      </c>
      <c r="G104" s="480">
        <f t="shared" si="115"/>
        <v>33059734</v>
      </c>
      <c r="H104" s="480">
        <f t="shared" si="115"/>
        <v>34215233</v>
      </c>
      <c r="I104" s="480">
        <f t="shared" si="115"/>
        <v>67274967</v>
      </c>
      <c r="J104" s="480">
        <f t="shared" si="115"/>
        <v>32179134</v>
      </c>
      <c r="K104" s="480">
        <f t="shared" si="115"/>
        <v>35082333</v>
      </c>
      <c r="L104" s="480">
        <f t="shared" si="115"/>
        <v>67261467</v>
      </c>
      <c r="M104" s="480">
        <f t="shared" si="115"/>
        <v>466994</v>
      </c>
      <c r="N104" s="481">
        <f t="shared" si="115"/>
        <v>480494</v>
      </c>
      <c r="P104" s="371">
        <f>SUM(P105:P111)</f>
        <v>0</v>
      </c>
      <c r="Q104" s="372">
        <f>SUM(Q105:Q111)</f>
        <v>0</v>
      </c>
      <c r="R104" s="179"/>
      <c r="S104" s="340">
        <f>+IF([1]NOVIEMBRE!S104=0,"",[1]NOVIEMBRE!S104)</f>
        <v>1020400</v>
      </c>
      <c r="T104" s="341" t="str">
        <f>+IF([1]NOVIEMBRE!T104=0,"",[1]NOVIEMBRE!T104)</f>
        <v>Contribuciones Inherentes nómina del Sector Publico</v>
      </c>
      <c r="U104" s="314">
        <f t="shared" ref="U104:AJ104" si="116">U105+U108</f>
        <v>56821468</v>
      </c>
      <c r="V104" s="315">
        <f t="shared" si="116"/>
        <v>0</v>
      </c>
      <c r="W104" s="315">
        <f t="shared" si="116"/>
        <v>3303176</v>
      </c>
      <c r="X104" s="316">
        <f t="shared" si="116"/>
        <v>60124644</v>
      </c>
      <c r="Y104" s="317">
        <f t="shared" si="116"/>
        <v>39422278</v>
      </c>
      <c r="Z104" s="315">
        <f t="shared" si="116"/>
        <v>3480819</v>
      </c>
      <c r="AA104" s="316">
        <f t="shared" si="116"/>
        <v>42903097</v>
      </c>
      <c r="AB104" s="317">
        <f t="shared" si="116"/>
        <v>39422278</v>
      </c>
      <c r="AC104" s="315">
        <f t="shared" si="116"/>
        <v>3480819</v>
      </c>
      <c r="AD104" s="316">
        <f t="shared" si="116"/>
        <v>42903097</v>
      </c>
      <c r="AE104" s="317">
        <f t="shared" si="116"/>
        <v>36140923</v>
      </c>
      <c r="AF104" s="315">
        <f t="shared" si="116"/>
        <v>3281355</v>
      </c>
      <c r="AG104" s="316">
        <f t="shared" si="116"/>
        <v>39422278</v>
      </c>
      <c r="AH104" s="317">
        <f t="shared" si="116"/>
        <v>17221547</v>
      </c>
      <c r="AI104" s="315">
        <f t="shared" si="116"/>
        <v>17221547</v>
      </c>
      <c r="AJ104" s="318">
        <f t="shared" si="116"/>
        <v>20702366</v>
      </c>
      <c r="AK104" s="179"/>
      <c r="AL104" s="317">
        <f>AL105+AL108</f>
        <v>0</v>
      </c>
      <c r="AM104" s="318">
        <f>AM105+AM108</f>
        <v>0</v>
      </c>
      <c r="AN104" s="179"/>
      <c r="AO104" s="97"/>
      <c r="AP104" s="97"/>
      <c r="AQ104" s="97"/>
      <c r="AR104" s="97"/>
      <c r="AS104" s="97"/>
      <c r="AT104" s="97"/>
      <c r="AU104" s="97"/>
      <c r="AV104" s="97"/>
      <c r="AW104" s="97"/>
      <c r="AX104" s="97"/>
      <c r="AY104" s="97"/>
      <c r="AZ104" s="97"/>
      <c r="BQ104" s="458"/>
    </row>
    <row r="105" spans="1:70" s="308" customFormat="1" ht="24.95" customHeight="1">
      <c r="A105" s="491" t="str">
        <f>+IF([1]NOVIEMBRE!A105=0,"",[1]NOVIEMBRE!A105)</f>
        <v>11304-1</v>
      </c>
      <c r="B105" s="492" t="str">
        <f>+IF([1]NOVIEMBRE!B105=0,"",[1]NOVIEMBRE!B105)</f>
        <v>ARRENDAMIENTO Y ALQUILER DE BIENES MUEBLES E INMUEBLES</v>
      </c>
      <c r="C105" s="484">
        <f>+[1]ENERO!C105</f>
        <v>0</v>
      </c>
      <c r="D105" s="290">
        <f>[1]NOVIEMBRE!D105+DICIEMBRE!P105</f>
        <v>0</v>
      </c>
      <c r="E105" s="290">
        <f>[1]NOVIEMBRE!E105+DICIEMBRE!Q105</f>
        <v>0</v>
      </c>
      <c r="F105" s="290">
        <f t="shared" ref="F105:F111" si="117">SUM(C105:E105)</f>
        <v>0</v>
      </c>
      <c r="G105" s="290">
        <f>[1]NOVIEMBRE!I105</f>
        <v>0</v>
      </c>
      <c r="H105" s="293">
        <v>0</v>
      </c>
      <c r="I105" s="290">
        <f t="shared" ref="I105:I111" si="118">SUM(G105:H105)</f>
        <v>0</v>
      </c>
      <c r="J105" s="290">
        <f>[1]NOVIEMBRE!L105</f>
        <v>0</v>
      </c>
      <c r="K105" s="293">
        <v>0</v>
      </c>
      <c r="L105" s="290">
        <f t="shared" ref="L105:L111" si="119">SUM(J105:K105)</f>
        <v>0</v>
      </c>
      <c r="M105" s="290">
        <f t="shared" ref="M105:M111" si="120">F105-I105</f>
        <v>0</v>
      </c>
      <c r="N105" s="291">
        <f t="shared" ref="N105:N111" si="121">F105-L105</f>
        <v>0</v>
      </c>
      <c r="P105" s="295">
        <v>0</v>
      </c>
      <c r="Q105" s="296">
        <v>0</v>
      </c>
      <c r="R105" s="179"/>
      <c r="S105" s="349">
        <f>+IF([1]NOVIEMBRE!S105=0,"",[1]NOVIEMBRE!S105)</f>
        <v>1020402</v>
      </c>
      <c r="T105" s="350" t="str">
        <f>+IF([1]NOVIEMBRE!T105=0,"",[1]NOVIEMBRE!T105)</f>
        <v>Contribuciones - Otros</v>
      </c>
      <c r="U105" s="351">
        <f t="shared" ref="U105:AJ105" si="122">SUM(U106:U107)</f>
        <v>56821468</v>
      </c>
      <c r="V105" s="352">
        <f t="shared" si="122"/>
        <v>0</v>
      </c>
      <c r="W105" s="352">
        <f t="shared" si="122"/>
        <v>0</v>
      </c>
      <c r="X105" s="353">
        <f t="shared" si="122"/>
        <v>56821468</v>
      </c>
      <c r="Y105" s="354">
        <f t="shared" si="122"/>
        <v>36119102</v>
      </c>
      <c r="Z105" s="385">
        <f t="shared" si="122"/>
        <v>3480819</v>
      </c>
      <c r="AA105" s="353">
        <f t="shared" si="122"/>
        <v>39599921</v>
      </c>
      <c r="AB105" s="354">
        <f t="shared" si="122"/>
        <v>36119102</v>
      </c>
      <c r="AC105" s="385">
        <f t="shared" si="122"/>
        <v>3480819</v>
      </c>
      <c r="AD105" s="353">
        <f t="shared" si="122"/>
        <v>39599921</v>
      </c>
      <c r="AE105" s="354">
        <f t="shared" si="122"/>
        <v>32837747</v>
      </c>
      <c r="AF105" s="385">
        <f t="shared" si="122"/>
        <v>3281355</v>
      </c>
      <c r="AG105" s="353">
        <f t="shared" si="122"/>
        <v>36119102</v>
      </c>
      <c r="AH105" s="354">
        <f t="shared" si="122"/>
        <v>17221547</v>
      </c>
      <c r="AI105" s="352">
        <f t="shared" si="122"/>
        <v>17221547</v>
      </c>
      <c r="AJ105" s="355">
        <f t="shared" si="122"/>
        <v>20702366</v>
      </c>
      <c r="AK105" s="302"/>
      <c r="AL105" s="386">
        <f>SUM(AL106:AL107)</f>
        <v>0</v>
      </c>
      <c r="AM105" s="387">
        <f>SUM(AM106:AM107)</f>
        <v>0</v>
      </c>
      <c r="AN105" s="179"/>
      <c r="AO105" s="97"/>
      <c r="AP105" s="97"/>
      <c r="AQ105" s="97"/>
      <c r="AR105" s="97"/>
      <c r="AS105" s="97"/>
      <c r="AT105" s="97"/>
      <c r="AU105" s="97"/>
      <c r="AV105" s="97"/>
      <c r="AW105" s="97"/>
      <c r="AX105" s="97"/>
      <c r="AY105" s="97"/>
      <c r="AZ105" s="97"/>
      <c r="BQ105" s="458"/>
    </row>
    <row r="106" spans="1:70" s="308" customFormat="1" ht="24.95" customHeight="1">
      <c r="A106" s="491" t="str">
        <f>+IF([1]NOVIEMBRE!A106=0,"",[1]NOVIEMBRE!A106)</f>
        <v>11304-2</v>
      </c>
      <c r="B106" s="500" t="str">
        <f>+IF([1]NOVIEMBRE!B106=0,"",[1]NOVIEMBRE!B106)</f>
        <v>COMERCIALIZACIÓN DE MERCANCÍAS</v>
      </c>
      <c r="C106" s="484">
        <f>+[1]ENERO!C106</f>
        <v>0</v>
      </c>
      <c r="D106" s="290">
        <f>[1]NOVIEMBRE!D106+DICIEMBRE!P106</f>
        <v>0</v>
      </c>
      <c r="E106" s="290">
        <f>[1]NOVIEMBRE!E106+DICIEMBRE!Q106</f>
        <v>0</v>
      </c>
      <c r="F106" s="290">
        <f t="shared" si="117"/>
        <v>0</v>
      </c>
      <c r="G106" s="290">
        <f>[1]NOVIEMBRE!I106</f>
        <v>0</v>
      </c>
      <c r="H106" s="293"/>
      <c r="I106" s="290">
        <f t="shared" si="118"/>
        <v>0</v>
      </c>
      <c r="J106" s="290">
        <f>[1]NOVIEMBRE!L106</f>
        <v>0</v>
      </c>
      <c r="K106" s="293">
        <v>0</v>
      </c>
      <c r="L106" s="290">
        <f t="shared" si="119"/>
        <v>0</v>
      </c>
      <c r="M106" s="290">
        <f t="shared" si="120"/>
        <v>0</v>
      </c>
      <c r="N106" s="291">
        <f t="shared" si="121"/>
        <v>0</v>
      </c>
      <c r="P106" s="295">
        <v>0</v>
      </c>
      <c r="Q106" s="296">
        <v>0</v>
      </c>
      <c r="R106" s="179"/>
      <c r="S106" s="399" t="str">
        <f>+IF([1]NOVIEMBRE!S106=0,"",[1]NOVIEMBRE!S106)</f>
        <v>1020402-1</v>
      </c>
      <c r="T106" s="400" t="str">
        <f>+IF([1]NOVIEMBRE!T106=0,"",[1]NOVIEMBRE!T106)</f>
        <v>S.E.N.A.</v>
      </c>
      <c r="U106" s="351">
        <f>+[1]ENERO!U106</f>
        <v>22728587</v>
      </c>
      <c r="V106" s="352">
        <f>[1]NOVIEMBRE!V106+DICIEMBRE!AL106</f>
        <v>0</v>
      </c>
      <c r="W106" s="352">
        <f>[1]NOVIEMBRE!W106+DICIEMBRE!AM106</f>
        <v>0</v>
      </c>
      <c r="X106" s="353">
        <f>SUM(U106:W106)</f>
        <v>22728587</v>
      </c>
      <c r="Y106" s="354">
        <f>[1]NOVIEMBRE!AA106</f>
        <v>14425635</v>
      </c>
      <c r="Z106" s="293">
        <v>1392568</v>
      </c>
      <c r="AA106" s="353">
        <f>SUM(Y106:Z106)</f>
        <v>15818203</v>
      </c>
      <c r="AB106" s="354">
        <f>[1]NOVIEMBRE!AD106</f>
        <v>14425635</v>
      </c>
      <c r="AC106" s="293">
        <v>1392568</v>
      </c>
      <c r="AD106" s="353">
        <f>SUM(AB106:AC106)</f>
        <v>15818203</v>
      </c>
      <c r="AE106" s="354">
        <f>[1]NOVIEMBRE!AG106</f>
        <v>13112913</v>
      </c>
      <c r="AF106" s="293">
        <v>1312722</v>
      </c>
      <c r="AG106" s="353">
        <f>SUM(AE106:AF106)</f>
        <v>14425635</v>
      </c>
      <c r="AH106" s="354">
        <f>X106-AA106</f>
        <v>6910384</v>
      </c>
      <c r="AI106" s="352">
        <f>X106-AD106</f>
        <v>6910384</v>
      </c>
      <c r="AJ106" s="355">
        <f>X106-AG106</f>
        <v>8302952</v>
      </c>
      <c r="AK106" s="179"/>
      <c r="AL106" s="295">
        <v>0</v>
      </c>
      <c r="AM106" s="296">
        <v>0</v>
      </c>
      <c r="AN106" s="179"/>
      <c r="AO106" s="97"/>
      <c r="AP106" s="97"/>
      <c r="AQ106" s="97"/>
      <c r="AR106" s="97"/>
      <c r="AS106" s="97"/>
      <c r="AT106" s="97"/>
      <c r="AU106" s="97"/>
      <c r="AV106" s="97"/>
      <c r="AW106" s="97"/>
      <c r="AX106" s="97"/>
      <c r="AY106" s="97"/>
      <c r="AZ106" s="97"/>
      <c r="BQ106" s="458"/>
    </row>
    <row r="107" spans="1:70" s="308" customFormat="1" ht="24.95" customHeight="1">
      <c r="A107" s="491" t="str">
        <f>+IF([1]NOVIEMBRE!A107=0,"",[1]NOVIEMBRE!A107)</f>
        <v>11304-3</v>
      </c>
      <c r="B107" s="492" t="str">
        <f>+IF([1]NOVIEMBRE!B107=0,"",[1]NOVIEMBRE!B107)</f>
        <v>Bienestar Social</v>
      </c>
      <c r="C107" s="484">
        <f>+[1]ENERO!C107</f>
        <v>30062772</v>
      </c>
      <c r="D107" s="290">
        <f>[1]NOVIEMBRE!D107+DICIEMBRE!P107</f>
        <v>0</v>
      </c>
      <c r="E107" s="290">
        <f>[1]NOVIEMBRE!E107+DICIEMBRE!Q107</f>
        <v>0</v>
      </c>
      <c r="F107" s="290">
        <f t="shared" si="117"/>
        <v>30062772</v>
      </c>
      <c r="G107" s="290">
        <f>[1]NOVIEMBRE!I107</f>
        <v>2088848</v>
      </c>
      <c r="H107" s="293">
        <v>31882772</v>
      </c>
      <c r="I107" s="290">
        <f t="shared" si="118"/>
        <v>33971620</v>
      </c>
      <c r="J107" s="290">
        <f>[1]NOVIEMBRE!L107</f>
        <v>2088848</v>
      </c>
      <c r="K107" s="293">
        <v>31882772</v>
      </c>
      <c r="L107" s="290">
        <f t="shared" si="119"/>
        <v>33971620</v>
      </c>
      <c r="M107" s="290">
        <f t="shared" si="120"/>
        <v>-3908848</v>
      </c>
      <c r="N107" s="291">
        <f t="shared" si="121"/>
        <v>-3908848</v>
      </c>
      <c r="P107" s="295">
        <v>0</v>
      </c>
      <c r="Q107" s="296">
        <v>0</v>
      </c>
      <c r="R107" s="179"/>
      <c r="S107" s="399" t="str">
        <f>+IF([1]NOVIEMBRE!S107=0,"",[1]NOVIEMBRE!S107)</f>
        <v>1020402-2</v>
      </c>
      <c r="T107" s="400" t="str">
        <f>+IF([1]NOVIEMBRE!T107=0,"",[1]NOVIEMBRE!T107)</f>
        <v>I.C.B.F.</v>
      </c>
      <c r="U107" s="351">
        <f>+[1]ENERO!U107</f>
        <v>34092881</v>
      </c>
      <c r="V107" s="352">
        <f>[1]NOVIEMBRE!V107+DICIEMBRE!AL107</f>
        <v>0</v>
      </c>
      <c r="W107" s="352">
        <f>[1]NOVIEMBRE!W107+DICIEMBRE!AM107</f>
        <v>0</v>
      </c>
      <c r="X107" s="353">
        <f>SUM(U107:W107)</f>
        <v>34092881</v>
      </c>
      <c r="Y107" s="354">
        <f>[1]NOVIEMBRE!AA107</f>
        <v>21693467</v>
      </c>
      <c r="Z107" s="293">
        <v>2088251</v>
      </c>
      <c r="AA107" s="353">
        <f>SUM(Y107:Z107)</f>
        <v>23781718</v>
      </c>
      <c r="AB107" s="354">
        <f>[1]NOVIEMBRE!AD107</f>
        <v>21693467</v>
      </c>
      <c r="AC107" s="293">
        <v>2088251</v>
      </c>
      <c r="AD107" s="353">
        <f>SUM(AB107:AC107)</f>
        <v>23781718</v>
      </c>
      <c r="AE107" s="354">
        <f>[1]NOVIEMBRE!AG107</f>
        <v>19724834</v>
      </c>
      <c r="AF107" s="293">
        <v>1968633</v>
      </c>
      <c r="AG107" s="353">
        <f>SUM(AE107:AF107)</f>
        <v>21693467</v>
      </c>
      <c r="AH107" s="354">
        <f>X107-AA107</f>
        <v>10311163</v>
      </c>
      <c r="AI107" s="352">
        <f>X107-AD107</f>
        <v>10311163</v>
      </c>
      <c r="AJ107" s="355">
        <f>X107-AG107</f>
        <v>12399414</v>
      </c>
      <c r="AK107" s="179"/>
      <c r="AL107" s="295">
        <v>0</v>
      </c>
      <c r="AM107" s="296">
        <v>0</v>
      </c>
      <c r="AN107" s="179"/>
      <c r="AO107" s="97"/>
      <c r="AP107" s="97"/>
      <c r="AQ107" s="97"/>
      <c r="AR107" s="97"/>
      <c r="AS107" s="97"/>
      <c r="AT107" s="97"/>
      <c r="AU107" s="97"/>
      <c r="AV107" s="97"/>
      <c r="AW107" s="97"/>
      <c r="AX107" s="97"/>
      <c r="AY107" s="97"/>
      <c r="AZ107" s="97"/>
      <c r="BQ107" s="458"/>
    </row>
    <row r="108" spans="1:70" s="308" customFormat="1" ht="24.95" customHeight="1">
      <c r="A108" s="491" t="str">
        <f>+IF([1]NOVIEMBRE!A108=0,"",[1]NOVIEMBRE!A108)</f>
        <v>11304-4</v>
      </c>
      <c r="B108" s="492" t="str">
        <f>+IF([1]NOVIEMBRE!B108=0,"",[1]NOVIEMBRE!B108)</f>
        <v>Fondo de la Vivienda</v>
      </c>
      <c r="C108" s="484">
        <f>+[1]ENERO!C108</f>
        <v>0</v>
      </c>
      <c r="D108" s="290">
        <f>[1]NOVIEMBRE!D108+DICIEMBRE!P108</f>
        <v>0</v>
      </c>
      <c r="E108" s="290">
        <f>[1]NOVIEMBRE!E108+DICIEMBRE!Q108</f>
        <v>0</v>
      </c>
      <c r="F108" s="290">
        <f t="shared" si="117"/>
        <v>0</v>
      </c>
      <c r="G108" s="290">
        <f>[1]NOVIEMBRE!I108</f>
        <v>0</v>
      </c>
      <c r="H108" s="293"/>
      <c r="I108" s="290">
        <f t="shared" si="118"/>
        <v>0</v>
      </c>
      <c r="J108" s="290">
        <f>[1]NOVIEMBRE!L108</f>
        <v>0</v>
      </c>
      <c r="K108" s="293">
        <v>0</v>
      </c>
      <c r="L108" s="290">
        <f t="shared" si="119"/>
        <v>0</v>
      </c>
      <c r="M108" s="290">
        <f t="shared" si="120"/>
        <v>0</v>
      </c>
      <c r="N108" s="291">
        <f t="shared" si="121"/>
        <v>0</v>
      </c>
      <c r="P108" s="295">
        <v>0</v>
      </c>
      <c r="Q108" s="296">
        <v>0</v>
      </c>
      <c r="R108" s="179"/>
      <c r="S108" s="349">
        <f>+IF([1]NOVIEMBRE!S108=0,"",[1]NOVIEMBRE!S108)</f>
        <v>1020499</v>
      </c>
      <c r="T108" s="350" t="str">
        <f>+IF([1]NOVIEMBRE!T108=0,"",[1]NOVIEMBRE!T108)</f>
        <v>Vigencias Anteriores</v>
      </c>
      <c r="U108" s="351">
        <f>+[1]ENERO!U108</f>
        <v>0</v>
      </c>
      <c r="V108" s="352">
        <f>[1]NOVIEMBRE!V108+DICIEMBRE!AL108</f>
        <v>0</v>
      </c>
      <c r="W108" s="352">
        <f>[1]NOVIEMBRE!W108+DICIEMBRE!AM108</f>
        <v>3303176</v>
      </c>
      <c r="X108" s="353">
        <f>SUM(U108:W108)</f>
        <v>3303176</v>
      </c>
      <c r="Y108" s="354">
        <f>[1]NOVIEMBRE!AA108</f>
        <v>3303176</v>
      </c>
      <c r="Z108" s="293">
        <v>0</v>
      </c>
      <c r="AA108" s="353">
        <f>SUM(Y108:Z108)</f>
        <v>3303176</v>
      </c>
      <c r="AB108" s="354">
        <f>[1]NOVIEMBRE!AD108</f>
        <v>3303176</v>
      </c>
      <c r="AC108" s="293">
        <v>0</v>
      </c>
      <c r="AD108" s="353">
        <f>SUM(AB108:AC108)</f>
        <v>3303176</v>
      </c>
      <c r="AE108" s="354">
        <f>[1]NOVIEMBRE!AG108</f>
        <v>3303176</v>
      </c>
      <c r="AF108" s="293">
        <v>0</v>
      </c>
      <c r="AG108" s="353">
        <f>SUM(AE108:AF108)</f>
        <v>3303176</v>
      </c>
      <c r="AH108" s="354">
        <f>X108-AA108</f>
        <v>0</v>
      </c>
      <c r="AI108" s="352">
        <f>X108-AD108</f>
        <v>0</v>
      </c>
      <c r="AJ108" s="355">
        <f>X108-AG108</f>
        <v>0</v>
      </c>
      <c r="AK108" s="179"/>
      <c r="AL108" s="295">
        <v>0</v>
      </c>
      <c r="AM108" s="296">
        <v>0</v>
      </c>
      <c r="AN108" s="179"/>
      <c r="AO108" s="97"/>
      <c r="AP108" s="97"/>
      <c r="AQ108" s="97"/>
      <c r="AR108" s="97"/>
      <c r="AS108" s="97"/>
      <c r="AT108" s="97"/>
      <c r="AU108" s="97"/>
      <c r="AV108" s="97"/>
      <c r="AW108" s="97"/>
      <c r="AX108" s="97"/>
      <c r="AY108" s="97"/>
      <c r="AZ108" s="97"/>
      <c r="BQ108" s="458"/>
    </row>
    <row r="109" spans="1:70" s="308" customFormat="1" ht="24.95" customHeight="1">
      <c r="A109" s="491" t="str">
        <f>+IF([1]NOVIEMBRE!A109=0,"",[1]NOVIEMBRE!A109)</f>
        <v>11304-5</v>
      </c>
      <c r="B109" s="492" t="str">
        <f>+IF([1]NOVIEMBRE!B109=0,"",[1]NOVIEMBRE!B109)</f>
        <v xml:space="preserve">Aprovechamientos </v>
      </c>
      <c r="C109" s="484">
        <f>+[1]ENERO!C109</f>
        <v>37679189</v>
      </c>
      <c r="D109" s="290">
        <f>[1]NOVIEMBRE!D109+DICIEMBRE!P109</f>
        <v>0</v>
      </c>
      <c r="E109" s="290">
        <f>[1]NOVIEMBRE!E109+DICIEMBRE!Q109</f>
        <v>0</v>
      </c>
      <c r="F109" s="290">
        <f t="shared" si="117"/>
        <v>37679189</v>
      </c>
      <c r="G109" s="290">
        <f>[1]NOVIEMBRE!I109</f>
        <v>30970886</v>
      </c>
      <c r="H109" s="293">
        <v>2332461</v>
      </c>
      <c r="I109" s="290">
        <f t="shared" si="118"/>
        <v>33303347</v>
      </c>
      <c r="J109" s="290">
        <f>[1]NOVIEMBRE!L109</f>
        <v>30090286</v>
      </c>
      <c r="K109" s="293">
        <f>33289847-30090286</f>
        <v>3199561</v>
      </c>
      <c r="L109" s="290">
        <f t="shared" si="119"/>
        <v>33289847</v>
      </c>
      <c r="M109" s="290">
        <f t="shared" si="120"/>
        <v>4375842</v>
      </c>
      <c r="N109" s="291">
        <f t="shared" si="121"/>
        <v>4389342</v>
      </c>
      <c r="P109" s="295">
        <v>0</v>
      </c>
      <c r="Q109" s="296">
        <v>0</v>
      </c>
      <c r="R109" s="179"/>
      <c r="S109" s="273" t="str">
        <f>+IF([1]NOVIEMBRE!S109=0,"",[1]NOVIEMBRE!S109)</f>
        <v/>
      </c>
      <c r="T109" s="274" t="str">
        <f>+IF([1]NOVIEMBRE!T109=0,"",[1]NOVIEMBRE!T109)</f>
        <v/>
      </c>
      <c r="U109" s="275"/>
      <c r="V109" s="275"/>
      <c r="W109" s="275"/>
      <c r="X109" s="275"/>
      <c r="Y109" s="275"/>
      <c r="Z109" s="275"/>
      <c r="AA109" s="275"/>
      <c r="AB109" s="275"/>
      <c r="AC109" s="275"/>
      <c r="AD109" s="275"/>
      <c r="AE109" s="275"/>
      <c r="AF109" s="275"/>
      <c r="AG109" s="275"/>
      <c r="AH109" s="275"/>
      <c r="AI109" s="275"/>
      <c r="AJ109" s="276"/>
      <c r="AK109" s="302"/>
      <c r="AL109" s="467"/>
      <c r="AM109" s="468"/>
      <c r="AN109" s="179"/>
      <c r="AO109" s="97"/>
      <c r="AP109" s="97"/>
      <c r="AQ109" s="97"/>
      <c r="AR109" s="97"/>
      <c r="AS109" s="97"/>
      <c r="AT109" s="97"/>
      <c r="AU109" s="97"/>
      <c r="AV109" s="97"/>
      <c r="AW109" s="97"/>
      <c r="AX109" s="97"/>
      <c r="AY109" s="97"/>
      <c r="AZ109" s="97"/>
      <c r="BQ109" s="458"/>
    </row>
    <row r="110" spans="1:70" s="308" customFormat="1" ht="24.95" customHeight="1">
      <c r="A110" s="491" t="str">
        <f>+IF([1]NOVIEMBRE!A110=0,"",[1]NOVIEMBRE!A110)</f>
        <v>11304-6</v>
      </c>
      <c r="B110" s="492" t="str">
        <f>+IF([1]NOVIEMBRE!B110=0,"",[1]NOVIEMBRE!B110)</f>
        <v>Otros</v>
      </c>
      <c r="C110" s="484">
        <f>+[1]ENERO!C110</f>
        <v>0</v>
      </c>
      <c r="D110" s="290">
        <f>[1]NOVIEMBRE!D110+DICIEMBRE!P110</f>
        <v>0</v>
      </c>
      <c r="E110" s="290">
        <f>[1]NOVIEMBRE!E110+DICIEMBRE!Q110</f>
        <v>0</v>
      </c>
      <c r="F110" s="290">
        <f t="shared" si="117"/>
        <v>0</v>
      </c>
      <c r="G110" s="290">
        <f>[1]NOVIEMBRE!I110</f>
        <v>0</v>
      </c>
      <c r="H110" s="293">
        <v>0</v>
      </c>
      <c r="I110" s="290">
        <f t="shared" si="118"/>
        <v>0</v>
      </c>
      <c r="J110" s="290">
        <f>[1]NOVIEMBRE!L110</f>
        <v>0</v>
      </c>
      <c r="K110" s="293">
        <v>0</v>
      </c>
      <c r="L110" s="290">
        <f t="shared" si="119"/>
        <v>0</v>
      </c>
      <c r="M110" s="290">
        <f t="shared" si="120"/>
        <v>0</v>
      </c>
      <c r="N110" s="291">
        <f t="shared" si="121"/>
        <v>0</v>
      </c>
      <c r="P110" s="295">
        <v>0</v>
      </c>
      <c r="Q110" s="296">
        <v>0</v>
      </c>
      <c r="R110" s="179"/>
      <c r="S110" s="312">
        <f>+IF([1]NOVIEMBRE!S110=0,"",[1]NOVIEMBRE!S110)</f>
        <v>2000000</v>
      </c>
      <c r="T110" s="501" t="str">
        <f>+IF([1]NOVIEMBRE!T110=0,"",[1]NOVIEMBRE!T110)</f>
        <v>GASTOS GENERALES</v>
      </c>
      <c r="U110" s="502">
        <f t="shared" ref="U110:AJ110" si="123">U112+U145</f>
        <v>3596803374</v>
      </c>
      <c r="V110" s="503">
        <f t="shared" si="123"/>
        <v>234000000</v>
      </c>
      <c r="W110" s="503">
        <f t="shared" si="123"/>
        <v>929036760</v>
      </c>
      <c r="X110" s="504">
        <f t="shared" si="123"/>
        <v>4759840134</v>
      </c>
      <c r="Y110" s="303">
        <f t="shared" si="123"/>
        <v>4163001377</v>
      </c>
      <c r="Z110" s="503">
        <f t="shared" si="123"/>
        <v>254508592</v>
      </c>
      <c r="AA110" s="504">
        <f t="shared" si="123"/>
        <v>4417509969</v>
      </c>
      <c r="AB110" s="303">
        <f t="shared" si="123"/>
        <v>3870582025</v>
      </c>
      <c r="AC110" s="503">
        <f t="shared" si="123"/>
        <v>546927944</v>
      </c>
      <c r="AD110" s="504">
        <f t="shared" si="123"/>
        <v>4417509969</v>
      </c>
      <c r="AE110" s="303">
        <f t="shared" si="123"/>
        <v>2999012099</v>
      </c>
      <c r="AF110" s="503">
        <f t="shared" si="123"/>
        <v>594855605</v>
      </c>
      <c r="AG110" s="504">
        <f t="shared" si="123"/>
        <v>3593867704</v>
      </c>
      <c r="AH110" s="303">
        <f t="shared" si="123"/>
        <v>342330165</v>
      </c>
      <c r="AI110" s="503">
        <f t="shared" si="123"/>
        <v>342330165</v>
      </c>
      <c r="AJ110" s="304">
        <f t="shared" si="123"/>
        <v>1165972430</v>
      </c>
      <c r="AK110" s="302"/>
      <c r="AL110" s="317">
        <f>AL112+AL145</f>
        <v>-105000000</v>
      </c>
      <c r="AM110" s="318">
        <f>AM112+AM145</f>
        <v>0</v>
      </c>
      <c r="AN110" s="179"/>
      <c r="AO110" s="97"/>
      <c r="AP110" s="97"/>
      <c r="AQ110" s="97"/>
      <c r="AR110" s="97"/>
      <c r="AS110" s="97"/>
      <c r="AT110" s="97"/>
      <c r="AU110" s="97"/>
      <c r="AV110" s="97"/>
      <c r="AW110" s="97"/>
      <c r="AX110" s="97"/>
      <c r="AY110" s="97"/>
      <c r="AZ110" s="97"/>
      <c r="BQ110" s="458"/>
    </row>
    <row r="111" spans="1:70" s="308" customFormat="1" ht="24.95" customHeight="1" thickBot="1">
      <c r="A111" s="491" t="str">
        <f>+IF([1]NOVIEMBRE!A111=0,"",[1]NOVIEMBRE!A111)</f>
        <v>11304-7</v>
      </c>
      <c r="B111" s="505" t="str">
        <f>+IF([1]NOVIEMBRE!B111=0,"",[1]NOVIEMBRE!B111)</f>
        <v>Vigencia Anterior</v>
      </c>
      <c r="C111" s="488">
        <f>+[1]ENERO!C111</f>
        <v>0</v>
      </c>
      <c r="D111" s="325">
        <f>[1]NOVIEMBRE!D111+DICIEMBRE!P111</f>
        <v>0</v>
      </c>
      <c r="E111" s="325">
        <f>[1]NOVIEMBRE!E111+DICIEMBRE!Q111</f>
        <v>0</v>
      </c>
      <c r="F111" s="325">
        <f t="shared" si="117"/>
        <v>0</v>
      </c>
      <c r="G111" s="325">
        <f>[1]NOVIEMBRE!I111</f>
        <v>0</v>
      </c>
      <c r="H111" s="328">
        <v>0</v>
      </c>
      <c r="I111" s="325">
        <f t="shared" si="118"/>
        <v>0</v>
      </c>
      <c r="J111" s="325">
        <f>[1]NOVIEMBRE!L111</f>
        <v>0</v>
      </c>
      <c r="K111" s="328">
        <v>0</v>
      </c>
      <c r="L111" s="325">
        <f t="shared" si="119"/>
        <v>0</v>
      </c>
      <c r="M111" s="325">
        <f t="shared" si="120"/>
        <v>0</v>
      </c>
      <c r="N111" s="326">
        <f t="shared" si="121"/>
        <v>0</v>
      </c>
      <c r="P111" s="295">
        <v>0</v>
      </c>
      <c r="Q111" s="296">
        <v>0</v>
      </c>
      <c r="R111" s="179"/>
      <c r="S111" s="273" t="str">
        <f>+IF([1]NOVIEMBRE!S111=0,"",[1]NOVIEMBRE!S111)</f>
        <v/>
      </c>
      <c r="T111" s="274" t="str">
        <f>+IF([1]NOVIEMBRE!T111=0,"",[1]NOVIEMBRE!T111)</f>
        <v/>
      </c>
      <c r="U111" s="275"/>
      <c r="V111" s="275"/>
      <c r="W111" s="275"/>
      <c r="X111" s="275"/>
      <c r="Y111" s="275"/>
      <c r="Z111" s="275"/>
      <c r="AA111" s="275"/>
      <c r="AB111" s="275"/>
      <c r="AC111" s="275"/>
      <c r="AD111" s="275"/>
      <c r="AE111" s="275"/>
      <c r="AF111" s="275"/>
      <c r="AG111" s="275"/>
      <c r="AH111" s="275"/>
      <c r="AI111" s="275"/>
      <c r="AJ111" s="276"/>
      <c r="AK111" s="179"/>
      <c r="AL111" s="277"/>
      <c r="AM111" s="278"/>
      <c r="AN111" s="179"/>
      <c r="AO111" s="97"/>
      <c r="AP111" s="97"/>
      <c r="AQ111" s="97"/>
      <c r="AR111" s="97"/>
      <c r="AS111" s="97"/>
      <c r="AT111" s="97"/>
      <c r="AU111" s="97"/>
      <c r="AV111" s="97"/>
      <c r="AW111" s="97"/>
      <c r="AX111" s="97"/>
      <c r="AY111" s="97"/>
      <c r="AZ111" s="97"/>
      <c r="BQ111" s="458"/>
    </row>
    <row r="112" spans="1:70" s="308" customFormat="1" ht="24.95" customHeight="1" thickBot="1">
      <c r="A112" s="495" t="str">
        <f>+IF([1]NOVIEMBRE!A112=0,"",[1]NOVIEMBRE!A112)</f>
        <v/>
      </c>
      <c r="B112" s="496" t="str">
        <f>+IF([1]NOVIEMBRE!B112=0,"",[1]NOVIEMBRE!B112)</f>
        <v/>
      </c>
      <c r="C112" s="497"/>
      <c r="D112" s="497"/>
      <c r="E112" s="497"/>
      <c r="F112" s="497"/>
      <c r="G112" s="497"/>
      <c r="H112" s="497"/>
      <c r="I112" s="497"/>
      <c r="J112" s="497"/>
      <c r="K112" s="497"/>
      <c r="L112" s="497"/>
      <c r="M112" s="497"/>
      <c r="N112" s="498"/>
      <c r="P112" s="499"/>
      <c r="Q112" s="498"/>
      <c r="R112" s="179"/>
      <c r="S112" s="312">
        <f>+IF([1]NOVIEMBRE!S112=0,"",[1]NOVIEMBRE!S112)</f>
        <v>2010000</v>
      </c>
      <c r="T112" s="313" t="str">
        <f>+IF([1]NOVIEMBRE!T112=0,"",[1]NOVIEMBRE!T112)</f>
        <v>Gastos de Administración</v>
      </c>
      <c r="U112" s="314">
        <f t="shared" ref="U112:AJ112" si="124">U114+U123+U141</f>
        <v>1352786049</v>
      </c>
      <c r="V112" s="315">
        <f t="shared" si="124"/>
        <v>10000000</v>
      </c>
      <c r="W112" s="315">
        <f t="shared" si="124"/>
        <v>202299402</v>
      </c>
      <c r="X112" s="316">
        <f t="shared" si="124"/>
        <v>1565085451</v>
      </c>
      <c r="Y112" s="317">
        <f t="shared" si="124"/>
        <v>1369625222</v>
      </c>
      <c r="Z112" s="315">
        <f t="shared" si="124"/>
        <v>107896921</v>
      </c>
      <c r="AA112" s="316">
        <f t="shared" si="124"/>
        <v>1477522143</v>
      </c>
      <c r="AB112" s="317">
        <f t="shared" si="124"/>
        <v>1319506374</v>
      </c>
      <c r="AC112" s="315">
        <f t="shared" si="124"/>
        <v>158015769</v>
      </c>
      <c r="AD112" s="316">
        <f t="shared" si="124"/>
        <v>1477522143</v>
      </c>
      <c r="AE112" s="317">
        <f t="shared" si="124"/>
        <v>1153765291</v>
      </c>
      <c r="AF112" s="315">
        <f t="shared" si="124"/>
        <v>152506278</v>
      </c>
      <c r="AG112" s="316">
        <f t="shared" si="124"/>
        <v>1306271569</v>
      </c>
      <c r="AH112" s="317">
        <f t="shared" si="124"/>
        <v>87563308</v>
      </c>
      <c r="AI112" s="315">
        <f t="shared" si="124"/>
        <v>87563308</v>
      </c>
      <c r="AJ112" s="318">
        <f t="shared" si="124"/>
        <v>258813882</v>
      </c>
      <c r="AK112" s="179"/>
      <c r="AL112" s="317">
        <f>AL114+AL123+AL141</f>
        <v>10000000</v>
      </c>
      <c r="AM112" s="318">
        <f>AM114+AM123+AM141</f>
        <v>0</v>
      </c>
      <c r="AN112" s="179"/>
      <c r="AO112" s="97"/>
      <c r="AP112" s="97"/>
      <c r="AQ112" s="97"/>
      <c r="AR112" s="97"/>
      <c r="AS112" s="97"/>
      <c r="AT112" s="97"/>
      <c r="AU112" s="97"/>
      <c r="AV112" s="97"/>
      <c r="AW112" s="97"/>
      <c r="AX112" s="97"/>
      <c r="AY112" s="97"/>
      <c r="AZ112" s="97"/>
      <c r="BQ112" s="458"/>
    </row>
    <row r="113" spans="1:69" s="308" customFormat="1" ht="24.95" customHeight="1" thickBot="1">
      <c r="A113" s="202">
        <f>+IF([1]NOVIEMBRE!A113=0,"",[1]NOVIEMBRE!A113)</f>
        <v>2000</v>
      </c>
      <c r="B113" s="348" t="str">
        <f>+IF([1]NOVIEMBRE!B113=0,"",[1]NOVIEMBRE!B113)</f>
        <v>INGRESOS DE CAPITAL</v>
      </c>
      <c r="C113" s="506">
        <f>SUM(C115:C124)</f>
        <v>0</v>
      </c>
      <c r="D113" s="507">
        <f>SUM(D115:D124)</f>
        <v>0</v>
      </c>
      <c r="E113" s="507">
        <f t="shared" ref="E113:N113" si="125">SUM(E115:E124)</f>
        <v>0</v>
      </c>
      <c r="F113" s="507">
        <f t="shared" si="125"/>
        <v>0</v>
      </c>
      <c r="G113" s="507">
        <f t="shared" si="125"/>
        <v>728292691</v>
      </c>
      <c r="H113" s="507">
        <f t="shared" si="125"/>
        <v>5406512</v>
      </c>
      <c r="I113" s="507">
        <f t="shared" si="125"/>
        <v>733699203</v>
      </c>
      <c r="J113" s="507">
        <f t="shared" si="125"/>
        <v>728292691</v>
      </c>
      <c r="K113" s="507">
        <f t="shared" si="125"/>
        <v>5406512</v>
      </c>
      <c r="L113" s="507">
        <f t="shared" si="125"/>
        <v>733699203</v>
      </c>
      <c r="M113" s="507">
        <f t="shared" si="125"/>
        <v>-733699203</v>
      </c>
      <c r="N113" s="508">
        <f t="shared" si="125"/>
        <v>-733699203</v>
      </c>
      <c r="O113" s="458"/>
      <c r="P113" s="253">
        <f>SUM(P115:P124)</f>
        <v>0</v>
      </c>
      <c r="Q113" s="255">
        <f>SUM(Q115:Q124)</f>
        <v>0</v>
      </c>
      <c r="R113" s="179"/>
      <c r="S113" s="273" t="str">
        <f>+IF([1]NOVIEMBRE!S113=0,"",[1]NOVIEMBRE!S113)</f>
        <v/>
      </c>
      <c r="T113" s="274" t="str">
        <f>+IF([1]NOVIEMBRE!T113=0,"",[1]NOVIEMBRE!T113)</f>
        <v/>
      </c>
      <c r="U113" s="275"/>
      <c r="V113" s="275"/>
      <c r="W113" s="275"/>
      <c r="X113" s="275"/>
      <c r="Y113" s="275"/>
      <c r="Z113" s="275"/>
      <c r="AA113" s="275"/>
      <c r="AB113" s="275"/>
      <c r="AC113" s="275"/>
      <c r="AD113" s="275"/>
      <c r="AE113" s="275"/>
      <c r="AF113" s="275"/>
      <c r="AG113" s="275"/>
      <c r="AH113" s="275"/>
      <c r="AI113" s="275"/>
      <c r="AJ113" s="276"/>
      <c r="AK113" s="179"/>
      <c r="AL113" s="277"/>
      <c r="AM113" s="278"/>
      <c r="AN113" s="179"/>
      <c r="AO113" s="97"/>
      <c r="AP113" s="97"/>
      <c r="AQ113" s="97"/>
      <c r="AR113" s="97"/>
      <c r="AS113" s="97"/>
      <c r="AT113" s="97"/>
      <c r="AU113" s="97"/>
      <c r="AV113" s="97"/>
      <c r="AW113" s="97"/>
      <c r="AX113" s="97"/>
      <c r="AY113" s="97"/>
      <c r="AZ113" s="97"/>
      <c r="BQ113" s="458"/>
    </row>
    <row r="114" spans="1:69" s="308" customFormat="1" ht="24.95" customHeight="1" thickBot="1">
      <c r="A114" s="495" t="str">
        <f>+IF([1]NOVIEMBRE!A114=0,"",[1]NOVIEMBRE!A114)</f>
        <v/>
      </c>
      <c r="B114" s="496" t="str">
        <f>+IF([1]NOVIEMBRE!B114=0,"",[1]NOVIEMBRE!B114)</f>
        <v/>
      </c>
      <c r="C114" s="497"/>
      <c r="D114" s="497"/>
      <c r="E114" s="497"/>
      <c r="F114" s="497"/>
      <c r="G114" s="497"/>
      <c r="H114" s="497"/>
      <c r="I114" s="497"/>
      <c r="J114" s="497"/>
      <c r="K114" s="497"/>
      <c r="L114" s="497"/>
      <c r="M114" s="497"/>
      <c r="N114" s="498"/>
      <c r="P114" s="499"/>
      <c r="Q114" s="498"/>
      <c r="R114" s="179"/>
      <c r="S114" s="340">
        <f>+IF([1]NOVIEMBRE!S114=0,"",[1]NOVIEMBRE!S114)</f>
        <v>2010100</v>
      </c>
      <c r="T114" s="341" t="str">
        <f>+IF([1]NOVIEMBRE!T114=0,"",[1]NOVIEMBRE!T114)</f>
        <v>Adquisición de bienes</v>
      </c>
      <c r="U114" s="314">
        <f t="shared" ref="U114:AJ114" si="126">SUM(U115:U121)</f>
        <v>193987632</v>
      </c>
      <c r="V114" s="315">
        <f t="shared" si="126"/>
        <v>0</v>
      </c>
      <c r="W114" s="315">
        <f t="shared" si="126"/>
        <v>13622113</v>
      </c>
      <c r="X114" s="316">
        <f t="shared" si="126"/>
        <v>207609745</v>
      </c>
      <c r="Y114" s="317">
        <f t="shared" si="126"/>
        <v>190894785</v>
      </c>
      <c r="Z114" s="315">
        <f t="shared" si="126"/>
        <v>11751107</v>
      </c>
      <c r="AA114" s="316">
        <f t="shared" si="126"/>
        <v>202645892</v>
      </c>
      <c r="AB114" s="317">
        <f t="shared" si="126"/>
        <v>190894785</v>
      </c>
      <c r="AC114" s="315">
        <f t="shared" si="126"/>
        <v>11751107</v>
      </c>
      <c r="AD114" s="316">
        <f t="shared" si="126"/>
        <v>202645892</v>
      </c>
      <c r="AE114" s="317">
        <f t="shared" si="126"/>
        <v>183896179</v>
      </c>
      <c r="AF114" s="315">
        <f t="shared" si="126"/>
        <v>14024593</v>
      </c>
      <c r="AG114" s="316">
        <f t="shared" si="126"/>
        <v>197920772</v>
      </c>
      <c r="AH114" s="317">
        <f t="shared" si="126"/>
        <v>4963853</v>
      </c>
      <c r="AI114" s="315">
        <f t="shared" si="126"/>
        <v>4963853</v>
      </c>
      <c r="AJ114" s="318">
        <f t="shared" si="126"/>
        <v>9688973</v>
      </c>
      <c r="AK114" s="179"/>
      <c r="AL114" s="317">
        <f>SUM(AL115:AL121)</f>
        <v>0</v>
      </c>
      <c r="AM114" s="318">
        <f>SUM(AM115:AM121)</f>
        <v>0</v>
      </c>
      <c r="AN114" s="179"/>
      <c r="AO114" s="97"/>
      <c r="AP114" s="97"/>
      <c r="AQ114" s="97"/>
      <c r="AR114" s="97"/>
      <c r="AS114" s="97"/>
      <c r="AT114" s="97"/>
      <c r="AU114" s="97"/>
      <c r="AV114" s="97"/>
      <c r="AW114" s="97"/>
      <c r="AX114" s="97"/>
      <c r="AY114" s="97"/>
      <c r="AZ114" s="97"/>
      <c r="BQ114" s="458"/>
    </row>
    <row r="115" spans="1:69" s="308" customFormat="1" ht="24.95" customHeight="1">
      <c r="A115" s="509">
        <f>+IF([1]NOVIEMBRE!A115=0,"",[1]NOVIEMBRE!A115)</f>
        <v>2100</v>
      </c>
      <c r="B115" s="483" t="str">
        <f>+IF([1]NOVIEMBRE!B115=0,"",[1]NOVIEMBRE!B115)</f>
        <v>CREDITO INTERNO</v>
      </c>
      <c r="C115" s="289">
        <f>+[1]ENERO!C115</f>
        <v>0</v>
      </c>
      <c r="D115" s="510">
        <f>[1]NOVIEMBRE!D115+DICIEMBRE!P115</f>
        <v>0</v>
      </c>
      <c r="E115" s="510">
        <f>[1]NOVIEMBRE!E115+DICIEMBRE!Q115</f>
        <v>0</v>
      </c>
      <c r="F115" s="511">
        <f t="shared" ref="F115:F124" si="127">SUM(C115:E115)</f>
        <v>0</v>
      </c>
      <c r="G115" s="512">
        <f>[1]NOVIEMBRE!I115</f>
        <v>0</v>
      </c>
      <c r="H115" s="293">
        <v>0</v>
      </c>
      <c r="I115" s="511">
        <f t="shared" ref="I115:I124" si="128">SUM(G115:H115)</f>
        <v>0</v>
      </c>
      <c r="J115" s="512">
        <f>[1]NOVIEMBRE!L115</f>
        <v>0</v>
      </c>
      <c r="K115" s="293">
        <v>0</v>
      </c>
      <c r="L115" s="513">
        <f t="shared" ref="L115:L124" si="129">SUM(J115:K115)</f>
        <v>0</v>
      </c>
      <c r="M115" s="514">
        <f t="shared" ref="M115:M124" si="130">F115-I115</f>
        <v>0</v>
      </c>
      <c r="N115" s="513">
        <f t="shared" ref="N115:N124" si="131">F115-L115</f>
        <v>0</v>
      </c>
      <c r="O115" s="458"/>
      <c r="P115" s="295">
        <v>0</v>
      </c>
      <c r="Q115" s="296">
        <v>0</v>
      </c>
      <c r="R115" s="179"/>
      <c r="S115" s="349" t="str">
        <f>+IF([1]NOVIEMBRE!S115=0,"",[1]NOVIEMBRE!S115)</f>
        <v>2010100-1</v>
      </c>
      <c r="T115" s="350" t="str">
        <f>+IF([1]NOVIEMBRE!T115=0,"",[1]NOVIEMBRE!T115)</f>
        <v>Compra de Equipos</v>
      </c>
      <c r="U115" s="351">
        <f>+[1]ENERO!U115</f>
        <v>0</v>
      </c>
      <c r="V115" s="352">
        <f>[1]NOVIEMBRE!V115+DICIEMBRE!AL115</f>
        <v>0</v>
      </c>
      <c r="W115" s="352">
        <f>[1]NOVIEMBRE!W115+DICIEMBRE!AM115</f>
        <v>0</v>
      </c>
      <c r="X115" s="353">
        <f t="shared" ref="X115:X121" si="132">SUM(U115:W115)</f>
        <v>0</v>
      </c>
      <c r="Y115" s="354">
        <f>[1]NOVIEMBRE!AA115</f>
        <v>0</v>
      </c>
      <c r="Z115" s="293">
        <v>0</v>
      </c>
      <c r="AA115" s="353">
        <f t="shared" ref="AA115:AA121" si="133">SUM(Y115:Z115)</f>
        <v>0</v>
      </c>
      <c r="AB115" s="354">
        <f>[1]NOVIEMBRE!AD115</f>
        <v>0</v>
      </c>
      <c r="AC115" s="293">
        <v>0</v>
      </c>
      <c r="AD115" s="353">
        <f t="shared" ref="AD115:AD121" si="134">SUM(AB115:AC115)</f>
        <v>0</v>
      </c>
      <c r="AE115" s="354">
        <f>[1]NOVIEMBRE!AG115</f>
        <v>0</v>
      </c>
      <c r="AF115" s="293">
        <v>0</v>
      </c>
      <c r="AG115" s="353">
        <f t="shared" ref="AG115:AG121" si="135">SUM(AE115:AF115)</f>
        <v>0</v>
      </c>
      <c r="AH115" s="354">
        <f t="shared" ref="AH115:AH121" si="136">X115-AA115</f>
        <v>0</v>
      </c>
      <c r="AI115" s="352">
        <f t="shared" ref="AI115:AI121" si="137">X115-AD115</f>
        <v>0</v>
      </c>
      <c r="AJ115" s="355">
        <f t="shared" ref="AJ115:AJ121" si="138">X115-AG115</f>
        <v>0</v>
      </c>
      <c r="AK115" s="179"/>
      <c r="AL115" s="295">
        <v>0</v>
      </c>
      <c r="AM115" s="296">
        <v>0</v>
      </c>
      <c r="AN115" s="179"/>
      <c r="AO115" s="97"/>
      <c r="AP115" s="97"/>
      <c r="AQ115" s="97"/>
      <c r="AR115" s="97"/>
      <c r="AS115" s="97"/>
      <c r="AT115" s="97"/>
      <c r="AU115" s="97"/>
      <c r="AV115" s="97"/>
      <c r="AW115" s="97"/>
      <c r="AX115" s="97"/>
      <c r="AY115" s="97"/>
      <c r="AZ115" s="97"/>
      <c r="BQ115" s="458"/>
    </row>
    <row r="116" spans="1:69" s="308" customFormat="1" ht="24.95" customHeight="1">
      <c r="A116" s="509" t="str">
        <f>+IF([1]NOVIEMBRE!A116=0,"",[1]NOVIEMBRE!A116)</f>
        <v>2100-1</v>
      </c>
      <c r="B116" s="485" t="str">
        <f>+IF([1]NOVIEMBRE!B116=0,"",[1]NOVIEMBRE!B116)</f>
        <v>Vigencia Anterior</v>
      </c>
      <c r="C116" s="289">
        <f>+[1]ENERO!C116</f>
        <v>0</v>
      </c>
      <c r="D116" s="510">
        <f>[1]NOVIEMBRE!D116+DICIEMBRE!P116</f>
        <v>0</v>
      </c>
      <c r="E116" s="510">
        <f>[1]NOVIEMBRE!E116+DICIEMBRE!Q116</f>
        <v>0</v>
      </c>
      <c r="F116" s="511">
        <f t="shared" si="127"/>
        <v>0</v>
      </c>
      <c r="G116" s="512">
        <f>[1]NOVIEMBRE!I116</f>
        <v>0</v>
      </c>
      <c r="H116" s="293">
        <v>0</v>
      </c>
      <c r="I116" s="511">
        <f t="shared" si="128"/>
        <v>0</v>
      </c>
      <c r="J116" s="512">
        <f>[1]NOVIEMBRE!L116</f>
        <v>0</v>
      </c>
      <c r="K116" s="293">
        <v>0</v>
      </c>
      <c r="L116" s="513">
        <f t="shared" si="129"/>
        <v>0</v>
      </c>
      <c r="M116" s="514">
        <f t="shared" si="130"/>
        <v>0</v>
      </c>
      <c r="N116" s="513">
        <f t="shared" si="131"/>
        <v>0</v>
      </c>
      <c r="O116" s="458"/>
      <c r="P116" s="295">
        <v>0</v>
      </c>
      <c r="Q116" s="296">
        <v>0</v>
      </c>
      <c r="R116" s="179"/>
      <c r="S116" s="349" t="str">
        <f>+IF([1]NOVIEMBRE!S116=0,"",[1]NOVIEMBRE!S116)</f>
        <v>2010100-2</v>
      </c>
      <c r="T116" s="350" t="str">
        <f>+IF([1]NOVIEMBRE!T116=0,"",[1]NOVIEMBRE!T116)</f>
        <v>Materiales</v>
      </c>
      <c r="U116" s="351">
        <f>+[1]ENERO!U116</f>
        <v>140883848</v>
      </c>
      <c r="V116" s="352">
        <f>[1]NOVIEMBRE!V116+DICIEMBRE!AL116</f>
        <v>3000000</v>
      </c>
      <c r="W116" s="352">
        <f>[1]NOVIEMBRE!W116+DICIEMBRE!AM116</f>
        <v>0</v>
      </c>
      <c r="X116" s="353">
        <f t="shared" si="132"/>
        <v>143883848</v>
      </c>
      <c r="Y116" s="354">
        <f>[1]NOVIEMBRE!AA116</f>
        <v>140467505</v>
      </c>
      <c r="Z116" s="293">
        <v>2608463</v>
      </c>
      <c r="AA116" s="353">
        <f t="shared" si="133"/>
        <v>143075968</v>
      </c>
      <c r="AB116" s="354">
        <f>[1]NOVIEMBRE!AD116</f>
        <v>140467505</v>
      </c>
      <c r="AC116" s="293">
        <v>2608463</v>
      </c>
      <c r="AD116" s="353">
        <f t="shared" si="134"/>
        <v>143075968</v>
      </c>
      <c r="AE116" s="354">
        <f>[1]NOVIEMBRE!AG116</f>
        <v>133580586</v>
      </c>
      <c r="AF116" s="293">
        <v>8526722</v>
      </c>
      <c r="AG116" s="353">
        <f t="shared" si="135"/>
        <v>142107308</v>
      </c>
      <c r="AH116" s="354">
        <f t="shared" si="136"/>
        <v>807880</v>
      </c>
      <c r="AI116" s="352">
        <f t="shared" si="137"/>
        <v>807880</v>
      </c>
      <c r="AJ116" s="355">
        <f t="shared" si="138"/>
        <v>1776540</v>
      </c>
      <c r="AK116" s="179"/>
      <c r="AL116" s="295">
        <v>3000000</v>
      </c>
      <c r="AM116" s="296">
        <v>0</v>
      </c>
      <c r="AN116" s="179"/>
      <c r="AO116" s="97"/>
      <c r="AP116" s="97"/>
      <c r="AQ116" s="97"/>
      <c r="AR116" s="97"/>
      <c r="AS116" s="97"/>
      <c r="AT116" s="97"/>
      <c r="AU116" s="97"/>
      <c r="AV116" s="97"/>
      <c r="AW116" s="97"/>
      <c r="AX116" s="97"/>
      <c r="AY116" s="97"/>
      <c r="AZ116" s="97"/>
      <c r="BQ116" s="458"/>
    </row>
    <row r="117" spans="1:69" s="308" customFormat="1" ht="24.95" customHeight="1">
      <c r="A117" s="509">
        <f>+IF([1]NOVIEMBRE!A117=0,"",[1]NOVIEMBRE!A117)</f>
        <v>2200</v>
      </c>
      <c r="B117" s="483" t="str">
        <f>+IF([1]NOVIEMBRE!B117=0,"",[1]NOVIEMBRE!B117)</f>
        <v>CREDITO EXTERNO</v>
      </c>
      <c r="C117" s="289">
        <f>+[1]ENERO!C117</f>
        <v>0</v>
      </c>
      <c r="D117" s="510">
        <f>[1]NOVIEMBRE!D117+DICIEMBRE!P117</f>
        <v>0</v>
      </c>
      <c r="E117" s="510">
        <f>[1]NOVIEMBRE!E117+DICIEMBRE!Q117</f>
        <v>0</v>
      </c>
      <c r="F117" s="511">
        <f t="shared" si="127"/>
        <v>0</v>
      </c>
      <c r="G117" s="512">
        <f>[1]NOVIEMBRE!I117</f>
        <v>0</v>
      </c>
      <c r="H117" s="293">
        <v>0</v>
      </c>
      <c r="I117" s="511">
        <f t="shared" si="128"/>
        <v>0</v>
      </c>
      <c r="J117" s="512">
        <f>[1]NOVIEMBRE!L117</f>
        <v>0</v>
      </c>
      <c r="K117" s="293">
        <v>0</v>
      </c>
      <c r="L117" s="513">
        <f t="shared" si="129"/>
        <v>0</v>
      </c>
      <c r="M117" s="514">
        <f t="shared" si="130"/>
        <v>0</v>
      </c>
      <c r="N117" s="513">
        <f t="shared" si="131"/>
        <v>0</v>
      </c>
      <c r="O117" s="458"/>
      <c r="P117" s="295">
        <v>0</v>
      </c>
      <c r="Q117" s="296">
        <v>0</v>
      </c>
      <c r="R117" s="179"/>
      <c r="S117" s="349" t="str">
        <f>+IF([1]NOVIEMBRE!S117=0,"",[1]NOVIEMBRE!S117)</f>
        <v>2010100-3</v>
      </c>
      <c r="T117" s="350" t="str">
        <f>+IF([1]NOVIEMBRE!T117=0,"",[1]NOVIEMBRE!T117)</f>
        <v>Salud Ocupacional</v>
      </c>
      <c r="U117" s="351">
        <f>+[1]ENERO!U117</f>
        <v>0</v>
      </c>
      <c r="V117" s="352">
        <f>[1]NOVIEMBRE!V117+DICIEMBRE!AL117</f>
        <v>0</v>
      </c>
      <c r="W117" s="352">
        <f>[1]NOVIEMBRE!W117+DICIEMBRE!AM117</f>
        <v>0</v>
      </c>
      <c r="X117" s="353">
        <f t="shared" si="132"/>
        <v>0</v>
      </c>
      <c r="Y117" s="354">
        <f>[1]NOVIEMBRE!AA117</f>
        <v>0</v>
      </c>
      <c r="Z117" s="293">
        <v>0</v>
      </c>
      <c r="AA117" s="353">
        <f t="shared" si="133"/>
        <v>0</v>
      </c>
      <c r="AB117" s="354">
        <f>[1]NOVIEMBRE!AD117</f>
        <v>0</v>
      </c>
      <c r="AC117" s="293">
        <v>0</v>
      </c>
      <c r="AD117" s="353">
        <f t="shared" si="134"/>
        <v>0</v>
      </c>
      <c r="AE117" s="354">
        <f>[1]NOVIEMBRE!AG117</f>
        <v>0</v>
      </c>
      <c r="AF117" s="293">
        <v>0</v>
      </c>
      <c r="AG117" s="353">
        <f t="shared" si="135"/>
        <v>0</v>
      </c>
      <c r="AH117" s="354">
        <f t="shared" si="136"/>
        <v>0</v>
      </c>
      <c r="AI117" s="352">
        <f t="shared" si="137"/>
        <v>0</v>
      </c>
      <c r="AJ117" s="355">
        <f t="shared" si="138"/>
        <v>0</v>
      </c>
      <c r="AK117" s="179"/>
      <c r="AL117" s="295">
        <v>0</v>
      </c>
      <c r="AM117" s="296">
        <v>0</v>
      </c>
      <c r="AN117" s="179"/>
      <c r="AO117" s="97"/>
      <c r="AP117" s="97"/>
      <c r="AQ117" s="97"/>
      <c r="AR117" s="97"/>
      <c r="AS117" s="97"/>
      <c r="AT117" s="97"/>
      <c r="AU117" s="97"/>
      <c r="AV117" s="97"/>
      <c r="AW117" s="97"/>
      <c r="AX117" s="97"/>
      <c r="AY117" s="97"/>
      <c r="AZ117" s="97"/>
      <c r="BQ117" s="458"/>
    </row>
    <row r="118" spans="1:69" s="308" customFormat="1" ht="24.95" customHeight="1">
      <c r="A118" s="515" t="str">
        <f>+IF([1]NOVIEMBRE!A118=0,"",[1]NOVIEMBRE!A118)</f>
        <v>2200-1</v>
      </c>
      <c r="B118" s="485" t="str">
        <f>+IF([1]NOVIEMBRE!B118=0,"",[1]NOVIEMBRE!B118)</f>
        <v>Vigencia Anterior</v>
      </c>
      <c r="C118" s="289">
        <f>+[1]ENERO!C118</f>
        <v>0</v>
      </c>
      <c r="D118" s="510">
        <f>[1]NOVIEMBRE!D118+DICIEMBRE!P118</f>
        <v>0</v>
      </c>
      <c r="E118" s="510">
        <f>[1]NOVIEMBRE!E118+DICIEMBRE!Q118</f>
        <v>0</v>
      </c>
      <c r="F118" s="511">
        <f t="shared" si="127"/>
        <v>0</v>
      </c>
      <c r="G118" s="512">
        <f>[1]NOVIEMBRE!I118</f>
        <v>0</v>
      </c>
      <c r="H118" s="293">
        <v>0</v>
      </c>
      <c r="I118" s="511">
        <f t="shared" si="128"/>
        <v>0</v>
      </c>
      <c r="J118" s="512">
        <f>[1]NOVIEMBRE!L118</f>
        <v>0</v>
      </c>
      <c r="K118" s="293">
        <v>0</v>
      </c>
      <c r="L118" s="513">
        <f t="shared" si="129"/>
        <v>0</v>
      </c>
      <c r="M118" s="514">
        <f t="shared" si="130"/>
        <v>0</v>
      </c>
      <c r="N118" s="513">
        <f t="shared" si="131"/>
        <v>0</v>
      </c>
      <c r="O118" s="458"/>
      <c r="P118" s="295">
        <v>0</v>
      </c>
      <c r="Q118" s="296">
        <v>0</v>
      </c>
      <c r="R118" s="179"/>
      <c r="S118" s="349" t="str">
        <f>+IF([1]NOVIEMBRE!S118=0,"",[1]NOVIEMBRE!S118)</f>
        <v>2010100-4</v>
      </c>
      <c r="T118" s="350" t="str">
        <f>+IF([1]NOVIEMBRE!T118=0,"",[1]NOVIEMBRE!T118)</f>
        <v>Combustibles</v>
      </c>
      <c r="U118" s="351">
        <f>+[1]ENERO!U118</f>
        <v>53103784</v>
      </c>
      <c r="V118" s="352">
        <f>[1]NOVIEMBRE!V118+DICIEMBRE!AL118</f>
        <v>-3000000</v>
      </c>
      <c r="W118" s="352">
        <f>[1]NOVIEMBRE!W118+DICIEMBRE!AM118</f>
        <v>0</v>
      </c>
      <c r="X118" s="353">
        <f t="shared" si="132"/>
        <v>50103784</v>
      </c>
      <c r="Y118" s="354">
        <f>[1]NOVIEMBRE!AA118</f>
        <v>36805167</v>
      </c>
      <c r="Z118" s="293">
        <f>7055694+2086950</f>
        <v>9142644</v>
      </c>
      <c r="AA118" s="353">
        <f t="shared" si="133"/>
        <v>45947811</v>
      </c>
      <c r="AB118" s="354">
        <f>[1]NOVIEMBRE!AD118</f>
        <v>36805167</v>
      </c>
      <c r="AC118" s="293">
        <f>7055694+2086950</f>
        <v>9142644</v>
      </c>
      <c r="AD118" s="353">
        <f t="shared" si="134"/>
        <v>45947811</v>
      </c>
      <c r="AE118" s="354">
        <f>[1]NOVIEMBRE!AG118</f>
        <v>36805167</v>
      </c>
      <c r="AF118" s="293">
        <v>5497871</v>
      </c>
      <c r="AG118" s="353">
        <f t="shared" si="135"/>
        <v>42303038</v>
      </c>
      <c r="AH118" s="354">
        <f t="shared" si="136"/>
        <v>4155973</v>
      </c>
      <c r="AI118" s="352">
        <f t="shared" si="137"/>
        <v>4155973</v>
      </c>
      <c r="AJ118" s="355">
        <f t="shared" si="138"/>
        <v>7800746</v>
      </c>
      <c r="AK118" s="179"/>
      <c r="AL118" s="295">
        <v>-3000000</v>
      </c>
      <c r="AM118" s="296">
        <v>0</v>
      </c>
      <c r="AN118" s="179"/>
      <c r="AO118" s="97"/>
      <c r="AP118" s="97"/>
      <c r="AQ118" s="97"/>
      <c r="AR118" s="97"/>
      <c r="AS118" s="97"/>
      <c r="AT118" s="97"/>
      <c r="AU118" s="97"/>
      <c r="AV118" s="97"/>
      <c r="AW118" s="97"/>
      <c r="AX118" s="97"/>
      <c r="AY118" s="97"/>
      <c r="AZ118" s="97"/>
      <c r="BQ118" s="458"/>
    </row>
    <row r="119" spans="1:69" s="308" customFormat="1" ht="24.95" customHeight="1">
      <c r="A119" s="509">
        <f>+IF([1]NOVIEMBRE!A119=0,"",[1]NOVIEMBRE!A119)</f>
        <v>2300</v>
      </c>
      <c r="B119" s="483" t="str">
        <f>+IF([1]NOVIEMBRE!B119=0,"",[1]NOVIEMBRE!B119)</f>
        <v>RENDIMIENTOS FINANCIEROS</v>
      </c>
      <c r="C119" s="289">
        <f>+[1]ENERO!C119</f>
        <v>0</v>
      </c>
      <c r="D119" s="510">
        <f>[1]NOVIEMBRE!D119+DICIEMBRE!P119</f>
        <v>0</v>
      </c>
      <c r="E119" s="510">
        <f>[1]NOVIEMBRE!E119+DICIEMBRE!Q119</f>
        <v>0</v>
      </c>
      <c r="F119" s="511">
        <f t="shared" si="127"/>
        <v>0</v>
      </c>
      <c r="G119" s="292">
        <f>[1]NOVIEMBRE!I119</f>
        <v>2114767</v>
      </c>
      <c r="H119" s="293">
        <v>0</v>
      </c>
      <c r="I119" s="516">
        <f t="shared" si="128"/>
        <v>2114767</v>
      </c>
      <c r="J119" s="292">
        <f>[1]NOVIEMBRE!L119</f>
        <v>2114767</v>
      </c>
      <c r="K119" s="293">
        <v>0</v>
      </c>
      <c r="L119" s="291">
        <f t="shared" si="129"/>
        <v>2114767</v>
      </c>
      <c r="M119" s="424">
        <f t="shared" si="130"/>
        <v>-2114767</v>
      </c>
      <c r="N119" s="291">
        <f t="shared" si="131"/>
        <v>-2114767</v>
      </c>
      <c r="O119" s="458"/>
      <c r="P119" s="295">
        <v>0</v>
      </c>
      <c r="Q119" s="296">
        <v>0</v>
      </c>
      <c r="R119" s="179"/>
      <c r="S119" s="349" t="str">
        <f>+IF([1]NOVIEMBRE!S119=0,"",[1]NOVIEMBRE!S119)</f>
        <v>2010100-5</v>
      </c>
      <c r="T119" s="350" t="str">
        <f>+IF([1]NOVIEMBRE!T119=0,"",[1]NOVIEMBRE!T119)</f>
        <v/>
      </c>
      <c r="U119" s="351">
        <f>+[1]ENERO!U119</f>
        <v>0</v>
      </c>
      <c r="V119" s="352">
        <f>[1]NOVIEMBRE!V119+DICIEMBRE!AL119</f>
        <v>0</v>
      </c>
      <c r="W119" s="352">
        <f>[1]NOVIEMBRE!W119+DICIEMBRE!AM119</f>
        <v>0</v>
      </c>
      <c r="X119" s="353">
        <f t="shared" si="132"/>
        <v>0</v>
      </c>
      <c r="Y119" s="354">
        <f>[1]NOVIEMBRE!AA119</f>
        <v>0</v>
      </c>
      <c r="Z119" s="293">
        <v>0</v>
      </c>
      <c r="AA119" s="353">
        <f t="shared" si="133"/>
        <v>0</v>
      </c>
      <c r="AB119" s="354">
        <f>[1]NOVIEMBRE!AD119</f>
        <v>0</v>
      </c>
      <c r="AC119" s="293">
        <v>0</v>
      </c>
      <c r="AD119" s="353">
        <f t="shared" si="134"/>
        <v>0</v>
      </c>
      <c r="AE119" s="354">
        <f>[1]NOVIEMBRE!AG119</f>
        <v>0</v>
      </c>
      <c r="AF119" s="293">
        <v>0</v>
      </c>
      <c r="AG119" s="353">
        <f t="shared" si="135"/>
        <v>0</v>
      </c>
      <c r="AH119" s="354">
        <f t="shared" si="136"/>
        <v>0</v>
      </c>
      <c r="AI119" s="352">
        <f t="shared" si="137"/>
        <v>0</v>
      </c>
      <c r="AJ119" s="355">
        <f t="shared" si="138"/>
        <v>0</v>
      </c>
      <c r="AK119" s="179"/>
      <c r="AL119" s="295">
        <v>0</v>
      </c>
      <c r="AM119" s="296">
        <v>0</v>
      </c>
      <c r="AN119" s="179"/>
      <c r="AO119" s="97"/>
      <c r="AP119" s="97"/>
      <c r="AQ119" s="97"/>
      <c r="AR119" s="97"/>
      <c r="AS119" s="97"/>
      <c r="AT119" s="97"/>
      <c r="AU119" s="97"/>
      <c r="AV119" s="97"/>
      <c r="AW119" s="97"/>
      <c r="AX119" s="97"/>
      <c r="AY119" s="97"/>
      <c r="AZ119" s="97"/>
      <c r="BQ119" s="458"/>
    </row>
    <row r="120" spans="1:69" s="308" customFormat="1" ht="24.95" customHeight="1">
      <c r="A120" s="517">
        <f>+IF([1]NOVIEMBRE!A120=0,"",[1]NOVIEMBRE!A120)</f>
        <v>2400</v>
      </c>
      <c r="B120" s="485" t="str">
        <f>+IF([1]NOVIEMBRE!B120=0,"",[1]NOVIEMBRE!B120)</f>
        <v>VENTA DE ACTIVOS</v>
      </c>
      <c r="C120" s="289">
        <f>+[1]ENERO!C120</f>
        <v>0</v>
      </c>
      <c r="D120" s="510">
        <f>[1]NOVIEMBRE!D120+DICIEMBRE!P120</f>
        <v>0</v>
      </c>
      <c r="E120" s="510">
        <f>[1]NOVIEMBRE!E120+DICIEMBRE!Q120</f>
        <v>0</v>
      </c>
      <c r="F120" s="511">
        <f t="shared" si="127"/>
        <v>0</v>
      </c>
      <c r="G120" s="292">
        <f>[1]NOVIEMBRE!I120</f>
        <v>0</v>
      </c>
      <c r="H120" s="293">
        <v>0</v>
      </c>
      <c r="I120" s="516">
        <f t="shared" si="128"/>
        <v>0</v>
      </c>
      <c r="J120" s="292">
        <f>[1]NOVIEMBRE!L120</f>
        <v>0</v>
      </c>
      <c r="K120" s="293">
        <v>0</v>
      </c>
      <c r="L120" s="291">
        <f t="shared" si="129"/>
        <v>0</v>
      </c>
      <c r="M120" s="424">
        <f t="shared" si="130"/>
        <v>0</v>
      </c>
      <c r="N120" s="291">
        <f t="shared" si="131"/>
        <v>0</v>
      </c>
      <c r="P120" s="295">
        <v>0</v>
      </c>
      <c r="Q120" s="296">
        <v>0</v>
      </c>
      <c r="R120" s="179"/>
      <c r="S120" s="349" t="str">
        <f>+IF([1]NOVIEMBRE!S120=0,"",[1]NOVIEMBRE!S120)</f>
        <v>2010100-6</v>
      </c>
      <c r="T120" s="350" t="str">
        <f>+IF([1]NOVIEMBRE!T120=0,"",[1]NOVIEMBRE!T120)</f>
        <v/>
      </c>
      <c r="U120" s="351">
        <f>+[1]ENERO!U120</f>
        <v>0</v>
      </c>
      <c r="V120" s="352">
        <f>[1]NOVIEMBRE!V120+DICIEMBRE!AL120</f>
        <v>0</v>
      </c>
      <c r="W120" s="352">
        <f>[1]NOVIEMBRE!W120+DICIEMBRE!AM120</f>
        <v>0</v>
      </c>
      <c r="X120" s="353">
        <f t="shared" si="132"/>
        <v>0</v>
      </c>
      <c r="Y120" s="354">
        <f>[1]NOVIEMBRE!AA120</f>
        <v>0</v>
      </c>
      <c r="Z120" s="293">
        <v>0</v>
      </c>
      <c r="AA120" s="353">
        <f t="shared" si="133"/>
        <v>0</v>
      </c>
      <c r="AB120" s="354">
        <f>[1]NOVIEMBRE!AD120</f>
        <v>0</v>
      </c>
      <c r="AC120" s="293">
        <v>0</v>
      </c>
      <c r="AD120" s="353">
        <f t="shared" si="134"/>
        <v>0</v>
      </c>
      <c r="AE120" s="354">
        <f>[1]NOVIEMBRE!AG120</f>
        <v>0</v>
      </c>
      <c r="AF120" s="293">
        <v>0</v>
      </c>
      <c r="AG120" s="353">
        <f t="shared" si="135"/>
        <v>0</v>
      </c>
      <c r="AH120" s="354">
        <f t="shared" si="136"/>
        <v>0</v>
      </c>
      <c r="AI120" s="352">
        <f t="shared" si="137"/>
        <v>0</v>
      </c>
      <c r="AJ120" s="355">
        <f t="shared" si="138"/>
        <v>0</v>
      </c>
      <c r="AK120" s="179"/>
      <c r="AL120" s="295"/>
      <c r="AM120" s="296">
        <v>0</v>
      </c>
      <c r="AN120" s="179"/>
      <c r="AO120" s="97"/>
      <c r="AP120" s="97"/>
      <c r="AQ120" s="97"/>
      <c r="AR120" s="97"/>
      <c r="AS120" s="97"/>
      <c r="AT120" s="97"/>
      <c r="AU120" s="97"/>
      <c r="AV120" s="97"/>
      <c r="AW120" s="97"/>
      <c r="AX120" s="97"/>
      <c r="AY120" s="97"/>
      <c r="AZ120" s="97"/>
      <c r="BQ120" s="458"/>
    </row>
    <row r="121" spans="1:69" s="308" customFormat="1" ht="24.95" customHeight="1">
      <c r="A121" s="517">
        <f>+IF([1]NOVIEMBRE!A121=0,"",[1]NOVIEMBRE!A121)</f>
        <v>2500</v>
      </c>
      <c r="B121" s="485" t="str">
        <f>+IF([1]NOVIEMBRE!B121=0,"",[1]NOVIEMBRE!B121)</f>
        <v>DONACIONES</v>
      </c>
      <c r="C121" s="289">
        <f>+[1]ENERO!C121</f>
        <v>0</v>
      </c>
      <c r="D121" s="510">
        <f>[1]NOVIEMBRE!D121+DICIEMBRE!P121</f>
        <v>0</v>
      </c>
      <c r="E121" s="510">
        <f>[1]NOVIEMBRE!E121+DICIEMBRE!Q121</f>
        <v>0</v>
      </c>
      <c r="F121" s="511">
        <f t="shared" si="127"/>
        <v>0</v>
      </c>
      <c r="G121" s="292">
        <f>[1]NOVIEMBRE!I121</f>
        <v>0</v>
      </c>
      <c r="H121" s="293">
        <v>0</v>
      </c>
      <c r="I121" s="516">
        <f t="shared" si="128"/>
        <v>0</v>
      </c>
      <c r="J121" s="292">
        <f>[1]NOVIEMBRE!L121</f>
        <v>0</v>
      </c>
      <c r="K121" s="293">
        <v>0</v>
      </c>
      <c r="L121" s="291">
        <f t="shared" si="129"/>
        <v>0</v>
      </c>
      <c r="M121" s="424">
        <f t="shared" si="130"/>
        <v>0</v>
      </c>
      <c r="N121" s="291">
        <f t="shared" si="131"/>
        <v>0</v>
      </c>
      <c r="P121" s="295">
        <v>0</v>
      </c>
      <c r="Q121" s="296">
        <v>0</v>
      </c>
      <c r="R121" s="179"/>
      <c r="S121" s="349">
        <f>+IF([1]NOVIEMBRE!S121=0,"",[1]NOVIEMBRE!S121)</f>
        <v>2010199</v>
      </c>
      <c r="T121" s="350" t="str">
        <f>+IF([1]NOVIEMBRE!T121=0,"",[1]NOVIEMBRE!T121)</f>
        <v>Vigencias Anteriores</v>
      </c>
      <c r="U121" s="351">
        <f>+[1]ENERO!U121</f>
        <v>0</v>
      </c>
      <c r="V121" s="352">
        <f>[1]NOVIEMBRE!V121+DICIEMBRE!AL121</f>
        <v>0</v>
      </c>
      <c r="W121" s="352">
        <f>[1]NOVIEMBRE!W121+DICIEMBRE!AM121</f>
        <v>13622113</v>
      </c>
      <c r="X121" s="353">
        <f t="shared" si="132"/>
        <v>13622113</v>
      </c>
      <c r="Y121" s="354">
        <f>[1]NOVIEMBRE!AA121</f>
        <v>13622113</v>
      </c>
      <c r="Z121" s="293">
        <v>0</v>
      </c>
      <c r="AA121" s="353">
        <f t="shared" si="133"/>
        <v>13622113</v>
      </c>
      <c r="AB121" s="354">
        <f>[1]NOVIEMBRE!AD121</f>
        <v>13622113</v>
      </c>
      <c r="AC121" s="293">
        <v>0</v>
      </c>
      <c r="AD121" s="353">
        <f t="shared" si="134"/>
        <v>13622113</v>
      </c>
      <c r="AE121" s="354">
        <f>[1]NOVIEMBRE!AG121</f>
        <v>13510426</v>
      </c>
      <c r="AF121" s="293">
        <v>0</v>
      </c>
      <c r="AG121" s="353">
        <f t="shared" si="135"/>
        <v>13510426</v>
      </c>
      <c r="AH121" s="354">
        <f t="shared" si="136"/>
        <v>0</v>
      </c>
      <c r="AI121" s="352">
        <f t="shared" si="137"/>
        <v>0</v>
      </c>
      <c r="AJ121" s="355">
        <f t="shared" si="138"/>
        <v>111687</v>
      </c>
      <c r="AK121" s="179"/>
      <c r="AL121" s="295">
        <v>0</v>
      </c>
      <c r="AM121" s="296">
        <v>0</v>
      </c>
      <c r="AN121" s="179"/>
      <c r="AO121" s="97"/>
      <c r="AP121" s="97"/>
      <c r="AQ121" s="97"/>
      <c r="AR121" s="97"/>
      <c r="AS121" s="97"/>
      <c r="AT121" s="97"/>
      <c r="AU121" s="97"/>
      <c r="AV121" s="97"/>
      <c r="AW121" s="97"/>
      <c r="AX121" s="97"/>
      <c r="AY121" s="97"/>
      <c r="AZ121" s="97"/>
      <c r="BQ121" s="458"/>
    </row>
    <row r="122" spans="1:69" s="308" customFormat="1" ht="24.95" customHeight="1">
      <c r="A122" s="517">
        <f>+IF([1]NOVIEMBRE!A122=0,"",[1]NOVIEMBRE!A122)</f>
        <v>2600</v>
      </c>
      <c r="B122" s="485" t="str">
        <f>+IF([1]NOVIEMBRE!B122=0,"",[1]NOVIEMBRE!B122)</f>
        <v>RECUPERACIÓN DE CARTERA (AÑO 2018 Y ANTERIORES)</v>
      </c>
      <c r="C122" s="289">
        <f>+[1]ENERO!C122</f>
        <v>0</v>
      </c>
      <c r="D122" s="510">
        <f>[1]NOVIEMBRE!D122+DICIEMBRE!P122</f>
        <v>0</v>
      </c>
      <c r="E122" s="510">
        <f>[1]NOVIEMBRE!E122+DICIEMBRE!Q122</f>
        <v>0</v>
      </c>
      <c r="F122" s="511">
        <f t="shared" si="127"/>
        <v>0</v>
      </c>
      <c r="G122" s="292">
        <f>[1]NOVIEMBRE!I122</f>
        <v>674290969</v>
      </c>
      <c r="H122" s="293">
        <v>5406512</v>
      </c>
      <c r="I122" s="516">
        <f t="shared" si="128"/>
        <v>679697481</v>
      </c>
      <c r="J122" s="292">
        <f>[1]NOVIEMBRE!L122</f>
        <v>674290969</v>
      </c>
      <c r="K122" s="293">
        <v>5406512</v>
      </c>
      <c r="L122" s="291">
        <f t="shared" si="129"/>
        <v>679697481</v>
      </c>
      <c r="M122" s="424">
        <f t="shared" si="130"/>
        <v>-679697481</v>
      </c>
      <c r="N122" s="291">
        <f t="shared" si="131"/>
        <v>-679697481</v>
      </c>
      <c r="P122" s="295">
        <v>0</v>
      </c>
      <c r="Q122" s="296">
        <v>0</v>
      </c>
      <c r="R122" s="179"/>
      <c r="S122" s="273" t="str">
        <f>+IF([1]NOVIEMBRE!S122=0,"",[1]NOVIEMBRE!S122)</f>
        <v/>
      </c>
      <c r="T122" s="274" t="str">
        <f>+IF([1]NOVIEMBRE!T122=0,"",[1]NOVIEMBRE!T122)</f>
        <v/>
      </c>
      <c r="U122" s="275"/>
      <c r="V122" s="275"/>
      <c r="W122" s="275"/>
      <c r="X122" s="275"/>
      <c r="Y122" s="275"/>
      <c r="Z122" s="275"/>
      <c r="AA122" s="275"/>
      <c r="AB122" s="275"/>
      <c r="AC122" s="275"/>
      <c r="AD122" s="275"/>
      <c r="AE122" s="275"/>
      <c r="AF122" s="275"/>
      <c r="AG122" s="275"/>
      <c r="AH122" s="275"/>
      <c r="AI122" s="275"/>
      <c r="AJ122" s="276"/>
      <c r="AK122" s="179"/>
      <c r="AL122" s="467"/>
      <c r="AM122" s="468"/>
      <c r="AN122" s="179"/>
      <c r="AO122" s="97"/>
      <c r="AP122" s="97"/>
      <c r="AQ122" s="97"/>
      <c r="AR122" s="97"/>
      <c r="AS122" s="97"/>
      <c r="AT122" s="97"/>
      <c r="AU122" s="97"/>
      <c r="AV122" s="97"/>
      <c r="AW122" s="97"/>
      <c r="AX122" s="97"/>
      <c r="AY122" s="97"/>
      <c r="AZ122" s="97"/>
      <c r="BQ122" s="458"/>
    </row>
    <row r="123" spans="1:69" s="308" customFormat="1" ht="24.95" customHeight="1">
      <c r="A123" s="518">
        <f>+IF([1]NOVIEMBRE!A123=0,"",[1]NOVIEMBRE!A123)</f>
        <v>2700</v>
      </c>
      <c r="B123" s="485" t="str">
        <f>+IF([1]NOVIEMBRE!B123=0,"",[1]NOVIEMBRE!B123)</f>
        <v>OTROS INGRESOS DE CAPITAL</v>
      </c>
      <c r="C123" s="289">
        <f>+[1]ENERO!C123</f>
        <v>0</v>
      </c>
      <c r="D123" s="510">
        <f>[1]NOVIEMBRE!D123+DICIEMBRE!P123</f>
        <v>0</v>
      </c>
      <c r="E123" s="510">
        <f>[1]NOVIEMBRE!E123+DICIEMBRE!Q123</f>
        <v>0</v>
      </c>
      <c r="F123" s="511">
        <f t="shared" si="127"/>
        <v>0</v>
      </c>
      <c r="G123" s="292">
        <f>[1]NOVIEMBRE!I123</f>
        <v>51886955</v>
      </c>
      <c r="H123" s="293">
        <v>0</v>
      </c>
      <c r="I123" s="516">
        <f t="shared" si="128"/>
        <v>51886955</v>
      </c>
      <c r="J123" s="292">
        <f>[1]NOVIEMBRE!L123</f>
        <v>51886955</v>
      </c>
      <c r="K123" s="293">
        <v>0</v>
      </c>
      <c r="L123" s="291">
        <f t="shared" si="129"/>
        <v>51886955</v>
      </c>
      <c r="M123" s="424">
        <f t="shared" si="130"/>
        <v>-51886955</v>
      </c>
      <c r="N123" s="291">
        <f t="shared" si="131"/>
        <v>-51886955</v>
      </c>
      <c r="P123" s="295">
        <v>0</v>
      </c>
      <c r="Q123" s="296">
        <v>0</v>
      </c>
      <c r="R123" s="179"/>
      <c r="S123" s="340">
        <f>+IF([1]NOVIEMBRE!S123=0,"",[1]NOVIEMBRE!S123)</f>
        <v>2010200</v>
      </c>
      <c r="T123" s="341" t="str">
        <f>+IF([1]NOVIEMBRE!T123=0,"",[1]NOVIEMBRE!T123)</f>
        <v>Adquisición de Servicios</v>
      </c>
      <c r="U123" s="314">
        <f t="shared" ref="U123:AJ123" si="139">SUM(U124:U139)</f>
        <v>1158798417</v>
      </c>
      <c r="V123" s="315">
        <f t="shared" si="139"/>
        <v>10000000</v>
      </c>
      <c r="W123" s="315">
        <f t="shared" si="139"/>
        <v>188677289</v>
      </c>
      <c r="X123" s="316">
        <f t="shared" si="139"/>
        <v>1357475706</v>
      </c>
      <c r="Y123" s="317">
        <f t="shared" si="139"/>
        <v>1178730437</v>
      </c>
      <c r="Z123" s="315">
        <f t="shared" si="139"/>
        <v>96145814</v>
      </c>
      <c r="AA123" s="316">
        <f t="shared" si="139"/>
        <v>1274876251</v>
      </c>
      <c r="AB123" s="317">
        <f t="shared" si="139"/>
        <v>1128611589</v>
      </c>
      <c r="AC123" s="315">
        <f t="shared" si="139"/>
        <v>146264662</v>
      </c>
      <c r="AD123" s="316">
        <f t="shared" si="139"/>
        <v>1274876251</v>
      </c>
      <c r="AE123" s="317">
        <f t="shared" si="139"/>
        <v>969869112</v>
      </c>
      <c r="AF123" s="315">
        <f t="shared" si="139"/>
        <v>138481685</v>
      </c>
      <c r="AG123" s="316">
        <f t="shared" si="139"/>
        <v>1108350797</v>
      </c>
      <c r="AH123" s="317">
        <f t="shared" si="139"/>
        <v>82599455</v>
      </c>
      <c r="AI123" s="315">
        <f t="shared" si="139"/>
        <v>82599455</v>
      </c>
      <c r="AJ123" s="318">
        <f t="shared" si="139"/>
        <v>249124909</v>
      </c>
      <c r="AK123" s="179"/>
      <c r="AL123" s="317">
        <f>SUM(AL124:AL139)</f>
        <v>10000000</v>
      </c>
      <c r="AM123" s="318">
        <f>SUM(AM124:AM139)</f>
        <v>0</v>
      </c>
      <c r="AN123" s="179"/>
      <c r="AO123" s="97"/>
      <c r="AP123" s="97"/>
      <c r="AQ123" s="97"/>
      <c r="AR123" s="97"/>
      <c r="AS123" s="97"/>
      <c r="AT123" s="97"/>
      <c r="AU123" s="97"/>
      <c r="AV123" s="97"/>
      <c r="AW123" s="97"/>
      <c r="AX123" s="97"/>
      <c r="AY123" s="97"/>
      <c r="AZ123" s="97"/>
      <c r="BQ123" s="458"/>
    </row>
    <row r="124" spans="1:69" s="308" customFormat="1" ht="24.95" customHeight="1" thickBot="1">
      <c r="A124" s="519">
        <f>+IF([1]NOVIEMBRE!A124=0,"",[1]NOVIEMBRE!A124)</f>
        <v>2800</v>
      </c>
      <c r="B124" s="520" t="str">
        <f>+IF([1]NOVIEMBRE!B124=0,"",[1]NOVIEMBRE!B124)</f>
        <v/>
      </c>
      <c r="C124" s="324">
        <f>+[1]ENERO!C124</f>
        <v>0</v>
      </c>
      <c r="D124" s="521">
        <f>[1]NOVIEMBRE!D124+DICIEMBRE!P124</f>
        <v>0</v>
      </c>
      <c r="E124" s="521">
        <f>[1]NOVIEMBRE!E124+DICIEMBRE!Q124</f>
        <v>0</v>
      </c>
      <c r="F124" s="522">
        <f t="shared" si="127"/>
        <v>0</v>
      </c>
      <c r="G124" s="327">
        <f>[1]NOVIEMBRE!I124</f>
        <v>0</v>
      </c>
      <c r="H124" s="328">
        <v>0</v>
      </c>
      <c r="I124" s="523">
        <f t="shared" si="128"/>
        <v>0</v>
      </c>
      <c r="J124" s="327">
        <f>[1]NOVIEMBRE!L124</f>
        <v>0</v>
      </c>
      <c r="K124" s="328">
        <v>0</v>
      </c>
      <c r="L124" s="326">
        <f t="shared" si="129"/>
        <v>0</v>
      </c>
      <c r="M124" s="524">
        <f t="shared" si="130"/>
        <v>0</v>
      </c>
      <c r="N124" s="326">
        <f t="shared" si="131"/>
        <v>0</v>
      </c>
      <c r="P124" s="330">
        <v>0</v>
      </c>
      <c r="Q124" s="331">
        <v>0</v>
      </c>
      <c r="R124" s="179"/>
      <c r="S124" s="349" t="str">
        <f>+IF([1]NOVIEMBRE!S124=0,"",[1]NOVIEMBRE!S124)</f>
        <v>2010200-1</v>
      </c>
      <c r="T124" s="350" t="str">
        <f>+IF([1]NOVIEMBRE!T124=0,"",[1]NOVIEMBRE!T124)</f>
        <v>Seguros</v>
      </c>
      <c r="U124" s="351">
        <f>+[1]ENERO!U124</f>
        <v>42231544</v>
      </c>
      <c r="V124" s="352">
        <f>[1]NOVIEMBRE!V124+DICIEMBRE!AL124</f>
        <v>0</v>
      </c>
      <c r="W124" s="352">
        <f>[1]NOVIEMBRE!W124+DICIEMBRE!AM124</f>
        <v>0</v>
      </c>
      <c r="X124" s="353">
        <f t="shared" ref="X124:X139" si="140">SUM(U124:W124)</f>
        <v>42231544</v>
      </c>
      <c r="Y124" s="354">
        <f>[1]NOVIEMBRE!AA124</f>
        <v>42231544</v>
      </c>
      <c r="Z124" s="293">
        <v>0</v>
      </c>
      <c r="AA124" s="353">
        <f t="shared" ref="AA124:AA139" si="141">SUM(Y124:Z124)</f>
        <v>42231544</v>
      </c>
      <c r="AB124" s="354">
        <f>[1]NOVIEMBRE!AD124</f>
        <v>42231544</v>
      </c>
      <c r="AC124" s="293">
        <v>0</v>
      </c>
      <c r="AD124" s="353">
        <f t="shared" ref="AD124:AD139" si="142">SUM(AB124:AC124)</f>
        <v>42231544</v>
      </c>
      <c r="AE124" s="354">
        <f>[1]NOVIEMBRE!AG124</f>
        <v>42231544</v>
      </c>
      <c r="AF124" s="293">
        <v>0</v>
      </c>
      <c r="AG124" s="353">
        <f t="shared" ref="AG124:AG139" si="143">SUM(AE124:AF124)</f>
        <v>42231544</v>
      </c>
      <c r="AH124" s="354">
        <f t="shared" ref="AH124:AH139" si="144">X124-AA124</f>
        <v>0</v>
      </c>
      <c r="AI124" s="352">
        <f t="shared" ref="AI124:AI139" si="145">X124-AD124</f>
        <v>0</v>
      </c>
      <c r="AJ124" s="355">
        <f t="shared" ref="AJ124:AJ139" si="146">X124-AG124</f>
        <v>0</v>
      </c>
      <c r="AK124" s="179"/>
      <c r="AL124" s="295">
        <v>0</v>
      </c>
      <c r="AM124" s="296">
        <v>0</v>
      </c>
      <c r="AN124" s="179"/>
      <c r="AO124" s="97"/>
      <c r="AP124" s="97"/>
      <c r="AQ124" s="97"/>
      <c r="AR124" s="97"/>
      <c r="AS124" s="97"/>
      <c r="AT124" s="97"/>
      <c r="AU124" s="97"/>
      <c r="AV124" s="97"/>
      <c r="AW124" s="97"/>
      <c r="AX124" s="97"/>
      <c r="AY124" s="97"/>
      <c r="AZ124" s="97"/>
      <c r="BQ124" s="458"/>
    </row>
    <row r="125" spans="1:69" s="308" customFormat="1" ht="24.95" customHeight="1" thickBot="1">
      <c r="A125" s="495"/>
      <c r="B125" s="496"/>
      <c r="C125" s="497"/>
      <c r="D125" s="497"/>
      <c r="E125" s="497"/>
      <c r="F125" s="497"/>
      <c r="G125" s="497"/>
      <c r="H125" s="497"/>
      <c r="I125" s="497"/>
      <c r="J125" s="497"/>
      <c r="K125" s="497"/>
      <c r="L125" s="497"/>
      <c r="M125" s="497"/>
      <c r="N125" s="498"/>
      <c r="P125" s="499"/>
      <c r="Q125" s="498"/>
      <c r="R125" s="179"/>
      <c r="S125" s="349" t="str">
        <f>+IF([1]NOVIEMBRE!S125=0,"",[1]NOVIEMBRE!S125)</f>
        <v>2010200-2</v>
      </c>
      <c r="T125" s="350" t="str">
        <f>+IF([1]NOVIEMBRE!T125=0,"",[1]NOVIEMBRE!T125)</f>
        <v>Impresos y Publicaciones</v>
      </c>
      <c r="U125" s="351">
        <f>+[1]ENERO!U125</f>
        <v>27960973</v>
      </c>
      <c r="V125" s="352">
        <f>[1]NOVIEMBRE!V125+DICIEMBRE!AL125</f>
        <v>0</v>
      </c>
      <c r="W125" s="352">
        <f>[1]NOVIEMBRE!W125+DICIEMBRE!AM125</f>
        <v>0</v>
      </c>
      <c r="X125" s="353">
        <f t="shared" si="140"/>
        <v>27960973</v>
      </c>
      <c r="Y125" s="354">
        <f>[1]NOVIEMBRE!AA125</f>
        <v>25968069</v>
      </c>
      <c r="Z125" s="293">
        <v>0</v>
      </c>
      <c r="AA125" s="353">
        <f t="shared" si="141"/>
        <v>25968069</v>
      </c>
      <c r="AB125" s="354">
        <f>[1]NOVIEMBRE!AD125</f>
        <v>25968069</v>
      </c>
      <c r="AC125" s="293">
        <v>0</v>
      </c>
      <c r="AD125" s="353">
        <f t="shared" si="142"/>
        <v>25968069</v>
      </c>
      <c r="AE125" s="354">
        <f>[1]NOVIEMBRE!AG125</f>
        <v>25968069</v>
      </c>
      <c r="AF125" s="293">
        <v>0</v>
      </c>
      <c r="AG125" s="353">
        <f t="shared" si="143"/>
        <v>25968069</v>
      </c>
      <c r="AH125" s="354">
        <f t="shared" si="144"/>
        <v>1992904</v>
      </c>
      <c r="AI125" s="352">
        <f t="shared" si="145"/>
        <v>1992904</v>
      </c>
      <c r="AJ125" s="355">
        <f t="shared" si="146"/>
        <v>1992904</v>
      </c>
      <c r="AK125" s="179"/>
      <c r="AL125" s="295">
        <v>0</v>
      </c>
      <c r="AM125" s="296">
        <v>0</v>
      </c>
      <c r="AN125" s="179"/>
      <c r="AO125" s="97"/>
      <c r="AP125" s="97"/>
      <c r="AQ125" s="97"/>
      <c r="AR125" s="97"/>
      <c r="AS125" s="97"/>
      <c r="AT125" s="97"/>
      <c r="AU125" s="97"/>
      <c r="AV125" s="97"/>
      <c r="AW125" s="97"/>
      <c r="AX125" s="97"/>
      <c r="AY125" s="97"/>
      <c r="AZ125" s="97"/>
      <c r="BQ125" s="458"/>
    </row>
    <row r="126" spans="1:69" s="308" customFormat="1" ht="24.95" customHeight="1" thickBot="1">
      <c r="A126" s="525" t="s">
        <v>141</v>
      </c>
      <c r="B126" s="526"/>
      <c r="C126" s="527">
        <f t="shared" ref="C126:N126" si="147">C8-C128</f>
        <v>26810393684</v>
      </c>
      <c r="D126" s="527">
        <f t="shared" si="147"/>
        <v>0</v>
      </c>
      <c r="E126" s="527">
        <f t="shared" si="147"/>
        <v>4023285210</v>
      </c>
      <c r="F126" s="527">
        <f t="shared" si="147"/>
        <v>30833678894</v>
      </c>
      <c r="G126" s="527">
        <f t="shared" si="147"/>
        <v>27287801881</v>
      </c>
      <c r="H126" s="527">
        <f t="shared" si="147"/>
        <v>2185740765</v>
      </c>
      <c r="I126" s="527">
        <f t="shared" si="147"/>
        <v>29473542646</v>
      </c>
      <c r="J126" s="527">
        <f t="shared" si="147"/>
        <v>18276243760</v>
      </c>
      <c r="K126" s="527">
        <f t="shared" si="147"/>
        <v>3224425073</v>
      </c>
      <c r="L126" s="527">
        <f t="shared" si="147"/>
        <v>20826377864</v>
      </c>
      <c r="M126" s="527">
        <f t="shared" si="147"/>
        <v>680438767</v>
      </c>
      <c r="N126" s="528">
        <f t="shared" si="147"/>
        <v>10007301030</v>
      </c>
      <c r="P126" s="529">
        <f>P8-P128</f>
        <v>0</v>
      </c>
      <c r="Q126" s="530">
        <f>Q8-Q128</f>
        <v>0</v>
      </c>
      <c r="R126" s="179"/>
      <c r="S126" s="349" t="str">
        <f>+IF([1]NOVIEMBRE!S126=0,"",[1]NOVIEMBRE!S126)</f>
        <v>2010200-3</v>
      </c>
      <c r="T126" s="350" t="str">
        <f>+IF([1]NOVIEMBRE!T126=0,"",[1]NOVIEMBRE!T126)</f>
        <v xml:space="preserve">Servicios Públicos </v>
      </c>
      <c r="U126" s="351">
        <f>+[1]ENERO!U126</f>
        <v>210782784</v>
      </c>
      <c r="V126" s="352">
        <f>[1]NOVIEMBRE!V126+DICIEMBRE!AL126</f>
        <v>10000000</v>
      </c>
      <c r="W126" s="352">
        <f>[1]NOVIEMBRE!W126+DICIEMBRE!AM126</f>
        <v>0</v>
      </c>
      <c r="X126" s="353">
        <f t="shared" si="140"/>
        <v>220782784</v>
      </c>
      <c r="Y126" s="354">
        <f>[1]NOVIEMBRE!AA126</f>
        <v>197090313</v>
      </c>
      <c r="Z126" s="293">
        <v>20248818</v>
      </c>
      <c r="AA126" s="353">
        <f t="shared" si="141"/>
        <v>217339131</v>
      </c>
      <c r="AB126" s="354">
        <f>[1]NOVIEMBRE!AD126</f>
        <v>197090313</v>
      </c>
      <c r="AC126" s="293">
        <v>20248818</v>
      </c>
      <c r="AD126" s="353">
        <f t="shared" si="142"/>
        <v>217339131</v>
      </c>
      <c r="AE126" s="354">
        <f>[1]NOVIEMBRE!AG126</f>
        <v>197090313</v>
      </c>
      <c r="AF126" s="293">
        <v>20248818</v>
      </c>
      <c r="AG126" s="353">
        <f t="shared" si="143"/>
        <v>217339131</v>
      </c>
      <c r="AH126" s="354">
        <f t="shared" si="144"/>
        <v>3443653</v>
      </c>
      <c r="AI126" s="352">
        <f t="shared" si="145"/>
        <v>3443653</v>
      </c>
      <c r="AJ126" s="355">
        <f t="shared" si="146"/>
        <v>3443653</v>
      </c>
      <c r="AK126" s="179"/>
      <c r="AL126" s="295">
        <v>10000000</v>
      </c>
      <c r="AM126" s="296">
        <v>0</v>
      </c>
      <c r="AN126" s="179"/>
      <c r="AO126" s="97"/>
      <c r="AP126" s="97"/>
      <c r="AQ126" s="97"/>
      <c r="AR126" s="97"/>
      <c r="AS126" s="97"/>
      <c r="AT126" s="97"/>
      <c r="AU126" s="97"/>
      <c r="AV126" s="97"/>
      <c r="AW126" s="97"/>
      <c r="AX126" s="97"/>
      <c r="AY126" s="97"/>
      <c r="AZ126" s="97"/>
      <c r="BQ126" s="458"/>
    </row>
    <row r="127" spans="1:69" s="308" customFormat="1" ht="24.95" customHeight="1" thickBot="1">
      <c r="A127" s="531"/>
      <c r="B127" s="496"/>
      <c r="C127" s="497"/>
      <c r="D127" s="497"/>
      <c r="E127" s="497"/>
      <c r="F127" s="497"/>
      <c r="G127" s="497"/>
      <c r="H127" s="497"/>
      <c r="I127" s="497"/>
      <c r="J127" s="497"/>
      <c r="K127" s="497"/>
      <c r="L127" s="497"/>
      <c r="M127" s="497"/>
      <c r="N127" s="498"/>
      <c r="P127" s="499"/>
      <c r="Q127" s="498"/>
      <c r="R127" s="179"/>
      <c r="S127" s="349" t="str">
        <f>+IF([1]NOVIEMBRE!S127=0,"",[1]NOVIEMBRE!S127)</f>
        <v>2010200-4</v>
      </c>
      <c r="T127" s="350" t="str">
        <f>+IF([1]NOVIEMBRE!T127=0,"",[1]NOVIEMBRE!T127)</f>
        <v>Comunicaciones y Transportes</v>
      </c>
      <c r="U127" s="351">
        <f>+[1]ENERO!U127</f>
        <v>289352823</v>
      </c>
      <c r="V127" s="352">
        <f>[1]NOVIEMBRE!V127+DICIEMBRE!AL127</f>
        <v>0</v>
      </c>
      <c r="W127" s="352">
        <f>[1]NOVIEMBRE!W127+DICIEMBRE!AM127</f>
        <v>0</v>
      </c>
      <c r="X127" s="353">
        <f t="shared" si="140"/>
        <v>289352823</v>
      </c>
      <c r="Y127" s="354">
        <f>[1]NOVIEMBRE!AA127</f>
        <v>235280028</v>
      </c>
      <c r="Z127" s="293">
        <v>6577634</v>
      </c>
      <c r="AA127" s="353">
        <f t="shared" si="141"/>
        <v>241857662</v>
      </c>
      <c r="AB127" s="354">
        <f>[1]NOVIEMBRE!AD127</f>
        <v>204248028</v>
      </c>
      <c r="AC127" s="293">
        <v>37609634</v>
      </c>
      <c r="AD127" s="353">
        <f t="shared" si="142"/>
        <v>241857662</v>
      </c>
      <c r="AE127" s="354">
        <f>[1]NOVIEMBRE!AG127</f>
        <v>181061528</v>
      </c>
      <c r="AF127" s="293">
        <v>24712134</v>
      </c>
      <c r="AG127" s="353">
        <f t="shared" si="143"/>
        <v>205773662</v>
      </c>
      <c r="AH127" s="354">
        <f t="shared" si="144"/>
        <v>47495161</v>
      </c>
      <c r="AI127" s="352">
        <f t="shared" si="145"/>
        <v>47495161</v>
      </c>
      <c r="AJ127" s="355">
        <f t="shared" si="146"/>
        <v>83579161</v>
      </c>
      <c r="AK127" s="179"/>
      <c r="AL127" s="295">
        <v>0</v>
      </c>
      <c r="AM127" s="296">
        <v>0</v>
      </c>
      <c r="AN127" s="179"/>
      <c r="AO127" s="97"/>
      <c r="AP127" s="97"/>
      <c r="AQ127" s="97"/>
      <c r="AR127" s="97"/>
      <c r="AS127" s="97"/>
      <c r="AT127" s="97"/>
      <c r="AU127" s="97"/>
      <c r="AV127" s="97"/>
      <c r="AW127" s="97"/>
      <c r="AX127" s="97"/>
      <c r="AY127" s="97"/>
      <c r="AZ127" s="97"/>
      <c r="BQ127" s="458"/>
    </row>
    <row r="128" spans="1:69" s="308" customFormat="1" ht="24.95" customHeight="1" thickBot="1">
      <c r="A128" s="532" t="s">
        <v>142</v>
      </c>
      <c r="B128" s="533"/>
      <c r="C128" s="534">
        <f>SUMIF($B8:$B$122,$B$24,C8:C122)+C122</f>
        <v>0</v>
      </c>
      <c r="D128" s="534">
        <f>SUMIF($B8:$B$122,$B$24,D8:D122)+D122</f>
        <v>0</v>
      </c>
      <c r="E128" s="534">
        <f>SUMIF($B8:$B$122,$B$24,E8:E122)+E122</f>
        <v>7876850430</v>
      </c>
      <c r="F128" s="534">
        <f>SUMIF($B8:$B$122,$B$24,F8:F122)+F122</f>
        <v>7876850430</v>
      </c>
      <c r="G128" s="534">
        <f>SUMIF($B8:$B$122,$B$24,G8:G122)+G122</f>
        <v>8023417141</v>
      </c>
      <c r="H128" s="534">
        <f>SUMIF($B8:$B$122,$B$24,H8:H122)+H122</f>
        <v>96555012</v>
      </c>
      <c r="I128" s="534">
        <f>SUMIF($B8:$B$122,$B$24,I8:I122)+I122</f>
        <v>8119972153</v>
      </c>
      <c r="J128" s="534">
        <f>SUMIF($B8:$B$122,$B$24,J8:J122)+J1212</f>
        <v>7349126172</v>
      </c>
      <c r="K128" s="534">
        <f>SUMIF($B8:$B$122,$B$24,K8:K122)+K122</f>
        <v>96555012</v>
      </c>
      <c r="L128" s="534">
        <f>SUMIF($B8:$B$122,$B$24,L8:L122)+L122</f>
        <v>8119972153</v>
      </c>
      <c r="M128" s="534">
        <f>SUMIF($B8:$B$122,$B$24,M8:M122)+M12</f>
        <v>436575758</v>
      </c>
      <c r="N128" s="535">
        <f>SUMIF($B8:$B$122,$B$24,N8:N122)+N122</f>
        <v>-243121723</v>
      </c>
      <c r="O128" s="458"/>
      <c r="P128" s="534">
        <f>SUMIF($B8:$B$122,$B$24,P8:P122)+P122</f>
        <v>0</v>
      </c>
      <c r="Q128" s="536">
        <f>SUMIF($B8:$B$122,$B$24,Q8:Q122)+Q122</f>
        <v>0</v>
      </c>
      <c r="R128" s="179"/>
      <c r="S128" s="349" t="str">
        <f>+IF([1]NOVIEMBRE!S128=0,"",[1]NOVIEMBRE!S128)</f>
        <v>2010200-5</v>
      </c>
      <c r="T128" s="350" t="str">
        <f>+IF([1]NOVIEMBRE!T128=0,"",[1]NOVIEMBRE!T128)</f>
        <v>Viáticos y Gastos de Viaje</v>
      </c>
      <c r="U128" s="351">
        <f>+[1]ENERO!U128</f>
        <v>11319714</v>
      </c>
      <c r="V128" s="352">
        <f>[1]NOVIEMBRE!V128+DICIEMBRE!AL128</f>
        <v>0</v>
      </c>
      <c r="W128" s="352">
        <f>[1]NOVIEMBRE!W128+DICIEMBRE!AM128</f>
        <v>0</v>
      </c>
      <c r="X128" s="353">
        <f t="shared" si="140"/>
        <v>11319714</v>
      </c>
      <c r="Y128" s="354">
        <f>[1]NOVIEMBRE!AA128</f>
        <v>5473250</v>
      </c>
      <c r="Z128" s="293">
        <v>0</v>
      </c>
      <c r="AA128" s="353">
        <f t="shared" si="141"/>
        <v>5473250</v>
      </c>
      <c r="AB128" s="354">
        <f>[1]NOVIEMBRE!AD128</f>
        <v>5473250</v>
      </c>
      <c r="AC128" s="293">
        <v>0</v>
      </c>
      <c r="AD128" s="353">
        <f t="shared" si="142"/>
        <v>5473250</v>
      </c>
      <c r="AE128" s="354">
        <f>[1]NOVIEMBRE!AG128</f>
        <v>5473250</v>
      </c>
      <c r="AF128" s="293">
        <v>0</v>
      </c>
      <c r="AG128" s="353">
        <f t="shared" si="143"/>
        <v>5473250</v>
      </c>
      <c r="AH128" s="354">
        <f t="shared" si="144"/>
        <v>5846464</v>
      </c>
      <c r="AI128" s="352">
        <f t="shared" si="145"/>
        <v>5846464</v>
      </c>
      <c r="AJ128" s="355">
        <f t="shared" si="146"/>
        <v>5846464</v>
      </c>
      <c r="AK128" s="179"/>
      <c r="AL128" s="295">
        <v>0</v>
      </c>
      <c r="AM128" s="296">
        <v>0</v>
      </c>
      <c r="AN128" s="179"/>
      <c r="AO128" s="97"/>
      <c r="AP128" s="97"/>
      <c r="AQ128" s="97"/>
      <c r="AR128" s="97"/>
      <c r="AS128" s="97"/>
      <c r="AT128" s="97"/>
      <c r="AU128" s="97"/>
      <c r="AV128" s="97"/>
      <c r="AW128" s="97"/>
      <c r="AX128" s="97"/>
      <c r="AY128" s="97"/>
      <c r="AZ128" s="97"/>
      <c r="BQ128" s="458"/>
    </row>
    <row r="129" spans="1:69" s="308" customFormat="1" ht="24.95" customHeight="1" thickBot="1">
      <c r="A129" s="531"/>
      <c r="B129" s="496"/>
      <c r="C129" s="497"/>
      <c r="D129" s="497"/>
      <c r="E129" s="497"/>
      <c r="F129" s="497"/>
      <c r="G129" s="497"/>
      <c r="H129" s="497"/>
      <c r="I129" s="497"/>
      <c r="J129" s="497"/>
      <c r="K129" s="497"/>
      <c r="L129" s="497"/>
      <c r="M129" s="497"/>
      <c r="N129" s="498"/>
      <c r="P129" s="499"/>
      <c r="Q129" s="498"/>
      <c r="R129" s="179"/>
      <c r="S129" s="349" t="str">
        <f>+IF([1]NOVIEMBRE!S129=0,"",[1]NOVIEMBRE!S129)</f>
        <v>2010200-6</v>
      </c>
      <c r="T129" s="350" t="str">
        <f>+IF([1]NOVIEMBRE!T129=0,"",[1]NOVIEMBRE!T129)</f>
        <v>Arrendamientos</v>
      </c>
      <c r="U129" s="351">
        <f>+[1]ENERO!U129</f>
        <v>0</v>
      </c>
      <c r="V129" s="352">
        <f>[1]NOVIEMBRE!V129+DICIEMBRE!AL129</f>
        <v>0</v>
      </c>
      <c r="W129" s="352">
        <f>[1]NOVIEMBRE!W129+DICIEMBRE!AM129</f>
        <v>0</v>
      </c>
      <c r="X129" s="353">
        <f t="shared" si="140"/>
        <v>0</v>
      </c>
      <c r="Y129" s="354">
        <f>[1]NOVIEMBRE!AA129</f>
        <v>0</v>
      </c>
      <c r="Z129" s="293">
        <v>0</v>
      </c>
      <c r="AA129" s="353">
        <f t="shared" si="141"/>
        <v>0</v>
      </c>
      <c r="AB129" s="354">
        <f>[1]NOVIEMBRE!AD129</f>
        <v>0</v>
      </c>
      <c r="AC129" s="293">
        <v>0</v>
      </c>
      <c r="AD129" s="353">
        <f t="shared" si="142"/>
        <v>0</v>
      </c>
      <c r="AE129" s="354">
        <f>[1]NOVIEMBRE!AG129</f>
        <v>0</v>
      </c>
      <c r="AF129" s="293">
        <v>0</v>
      </c>
      <c r="AG129" s="353">
        <f t="shared" si="143"/>
        <v>0</v>
      </c>
      <c r="AH129" s="354">
        <f t="shared" si="144"/>
        <v>0</v>
      </c>
      <c r="AI129" s="352">
        <f t="shared" si="145"/>
        <v>0</v>
      </c>
      <c r="AJ129" s="355">
        <f t="shared" si="146"/>
        <v>0</v>
      </c>
      <c r="AK129" s="179"/>
      <c r="AL129" s="295">
        <v>0</v>
      </c>
      <c r="AM129" s="296">
        <v>0</v>
      </c>
      <c r="AN129" s="179"/>
      <c r="AO129" s="97"/>
      <c r="AP129" s="97"/>
      <c r="AQ129" s="97"/>
      <c r="AR129" s="97"/>
      <c r="AS129" s="97"/>
      <c r="AT129" s="97"/>
      <c r="AU129" s="97"/>
      <c r="AV129" s="97"/>
      <c r="AW129" s="97"/>
      <c r="AX129" s="97"/>
      <c r="AY129" s="97"/>
      <c r="AZ129" s="97"/>
      <c r="BQ129" s="458"/>
    </row>
    <row r="130" spans="1:69" s="308" customFormat="1" ht="24.95" customHeight="1" thickBot="1">
      <c r="A130" s="537" t="s">
        <v>143</v>
      </c>
      <c r="B130" s="538"/>
      <c r="C130" s="539">
        <f t="shared" ref="C130:N130" si="148">C128+C126</f>
        <v>26810393684</v>
      </c>
      <c r="D130" s="540">
        <f t="shared" si="148"/>
        <v>0</v>
      </c>
      <c r="E130" s="540">
        <f t="shared" si="148"/>
        <v>11900135640</v>
      </c>
      <c r="F130" s="541">
        <f t="shared" si="148"/>
        <v>38710529324</v>
      </c>
      <c r="G130" s="539">
        <f t="shared" si="148"/>
        <v>35311219022</v>
      </c>
      <c r="H130" s="540">
        <f t="shared" si="148"/>
        <v>2282295777</v>
      </c>
      <c r="I130" s="541">
        <f t="shared" si="148"/>
        <v>37593514799</v>
      </c>
      <c r="J130" s="539">
        <f t="shared" si="148"/>
        <v>25625369932</v>
      </c>
      <c r="K130" s="540">
        <f t="shared" si="148"/>
        <v>3320980085</v>
      </c>
      <c r="L130" s="541">
        <f t="shared" si="148"/>
        <v>28946350017</v>
      </c>
      <c r="M130" s="539">
        <f t="shared" si="148"/>
        <v>1117014525</v>
      </c>
      <c r="N130" s="541">
        <f t="shared" si="148"/>
        <v>9764179307</v>
      </c>
      <c r="P130" s="529">
        <f>P128+P126</f>
        <v>0</v>
      </c>
      <c r="Q130" s="530">
        <f>Q128+Q126</f>
        <v>0</v>
      </c>
      <c r="R130" s="179"/>
      <c r="S130" s="349" t="str">
        <f>+IF([1]NOVIEMBRE!S130=0,"",[1]NOVIEMBRE!S130)</f>
        <v>2010200-7</v>
      </c>
      <c r="T130" s="350" t="str">
        <f>+IF([1]NOVIEMBRE!T130=0,"",[1]NOVIEMBRE!T130)</f>
        <v>Vigilancia y Aseo</v>
      </c>
      <c r="U130" s="351">
        <f>+[1]ENERO!U130</f>
        <v>482087807</v>
      </c>
      <c r="V130" s="352">
        <f>[1]NOVIEMBRE!V130+DICIEMBRE!AL130</f>
        <v>0</v>
      </c>
      <c r="W130" s="352">
        <f>[1]NOVIEMBRE!W130+DICIEMBRE!AM130</f>
        <v>0</v>
      </c>
      <c r="X130" s="353">
        <f t="shared" si="140"/>
        <v>482087807</v>
      </c>
      <c r="Y130" s="354">
        <f>[1]NOVIEMBRE!AA130</f>
        <v>478237807</v>
      </c>
      <c r="Z130" s="293">
        <v>950000</v>
      </c>
      <c r="AA130" s="353">
        <f t="shared" si="141"/>
        <v>479187807</v>
      </c>
      <c r="AB130" s="354">
        <f>[1]NOVIEMBRE!AD130</f>
        <v>459150959</v>
      </c>
      <c r="AC130" s="293">
        <v>20036848</v>
      </c>
      <c r="AD130" s="353">
        <f t="shared" si="142"/>
        <v>479187807</v>
      </c>
      <c r="AE130" s="354">
        <f>[1]NOVIEMBRE!AG130</f>
        <v>391100103</v>
      </c>
      <c r="AF130" s="293">
        <v>25151371</v>
      </c>
      <c r="AG130" s="353">
        <f t="shared" si="143"/>
        <v>416251474</v>
      </c>
      <c r="AH130" s="354">
        <f t="shared" si="144"/>
        <v>2900000</v>
      </c>
      <c r="AI130" s="352">
        <f t="shared" si="145"/>
        <v>2900000</v>
      </c>
      <c r="AJ130" s="355">
        <f t="shared" si="146"/>
        <v>65836333</v>
      </c>
      <c r="AK130" s="179"/>
      <c r="AL130" s="295">
        <v>0</v>
      </c>
      <c r="AM130" s="296">
        <v>0</v>
      </c>
      <c r="AN130" s="179"/>
      <c r="AO130" s="97"/>
      <c r="AP130" s="97"/>
      <c r="AQ130" s="97"/>
      <c r="AR130" s="97"/>
      <c r="AS130" s="97"/>
      <c r="AT130" s="97"/>
      <c r="AU130" s="97"/>
      <c r="AV130" s="97"/>
      <c r="AW130" s="97"/>
      <c r="AX130" s="97"/>
      <c r="AY130" s="97"/>
      <c r="AZ130" s="97"/>
      <c r="BQ130" s="458"/>
    </row>
    <row r="131" spans="1:69" s="308" customFormat="1" ht="24.95" customHeight="1">
      <c r="A131" s="542"/>
      <c r="B131" s="543"/>
      <c r="N131" s="179"/>
      <c r="R131" s="179"/>
      <c r="S131" s="349" t="str">
        <f>+IF([1]NOVIEMBRE!S131=0,"",[1]NOVIEMBRE!S131)</f>
        <v>2010200-8</v>
      </c>
      <c r="T131" s="350" t="str">
        <f>+IF([1]NOVIEMBRE!T131=0,"",[1]NOVIEMBRE!T131)</f>
        <v>Bienestar Social</v>
      </c>
      <c r="U131" s="351">
        <f>+[1]ENERO!U131</f>
        <v>30062772</v>
      </c>
      <c r="V131" s="352">
        <f>[1]NOVIEMBRE!V131+DICIEMBRE!AL131</f>
        <v>0</v>
      </c>
      <c r="W131" s="352">
        <f>[1]NOVIEMBRE!W131+DICIEMBRE!AM131</f>
        <v>200313</v>
      </c>
      <c r="X131" s="353">
        <f t="shared" si="140"/>
        <v>30263085</v>
      </c>
      <c r="Y131" s="354">
        <f>[1]NOVIEMBRE!AA131</f>
        <v>2000000</v>
      </c>
      <c r="Z131" s="293">
        <v>15000000</v>
      </c>
      <c r="AA131" s="353">
        <f t="shared" si="141"/>
        <v>17000000</v>
      </c>
      <c r="AB131" s="354">
        <f>[1]NOVIEMBRE!AD131</f>
        <v>2000000</v>
      </c>
      <c r="AC131" s="293">
        <v>15000000</v>
      </c>
      <c r="AD131" s="353">
        <f t="shared" si="142"/>
        <v>17000000</v>
      </c>
      <c r="AE131" s="354">
        <f>[1]NOVIEMBRE!AG131</f>
        <v>2000000</v>
      </c>
      <c r="AF131" s="293">
        <v>15000000</v>
      </c>
      <c r="AG131" s="353">
        <f t="shared" si="143"/>
        <v>17000000</v>
      </c>
      <c r="AH131" s="354">
        <f t="shared" si="144"/>
        <v>13263085</v>
      </c>
      <c r="AI131" s="352">
        <f t="shared" si="145"/>
        <v>13263085</v>
      </c>
      <c r="AJ131" s="355">
        <f t="shared" si="146"/>
        <v>13263085</v>
      </c>
      <c r="AK131" s="179"/>
      <c r="AL131" s="295">
        <v>0</v>
      </c>
      <c r="AM131" s="296">
        <v>0</v>
      </c>
      <c r="AN131" s="179"/>
      <c r="AO131" s="97"/>
      <c r="AP131" s="97"/>
      <c r="AQ131" s="97"/>
      <c r="AR131" s="97"/>
      <c r="AS131" s="97"/>
      <c r="AT131" s="97"/>
      <c r="AU131" s="97"/>
      <c r="AV131" s="97"/>
      <c r="AW131" s="97"/>
      <c r="AX131" s="97"/>
      <c r="AY131" s="97"/>
      <c r="AZ131" s="97"/>
      <c r="BQ131" s="458"/>
    </row>
    <row r="132" spans="1:69" s="308" customFormat="1" ht="24.95" customHeight="1">
      <c r="A132" s="542"/>
      <c r="B132" s="543"/>
      <c r="N132" s="179"/>
      <c r="R132" s="179"/>
      <c r="S132" s="349" t="str">
        <f>+IF([1]NOVIEMBRE!S132=0,"",[1]NOVIEMBRE!S132)</f>
        <v>2010200-9</v>
      </c>
      <c r="T132" s="350" t="str">
        <f>+IF([1]NOVIEMBRE!T132=0,"",[1]NOVIEMBRE!T132)</f>
        <v>Capacitación, estimulos, incentivos, programa de calidad</v>
      </c>
      <c r="U132" s="351">
        <f>+[1]ENERO!U132</f>
        <v>5000000</v>
      </c>
      <c r="V132" s="352">
        <f>[1]NOVIEMBRE!V132+DICIEMBRE!AL132</f>
        <v>0</v>
      </c>
      <c r="W132" s="352">
        <f>[1]NOVIEMBRE!W132+DICIEMBRE!AM132</f>
        <v>0</v>
      </c>
      <c r="X132" s="353">
        <f t="shared" si="140"/>
        <v>5000000</v>
      </c>
      <c r="Y132" s="354">
        <f>[1]NOVIEMBRE!AA132</f>
        <v>3972450</v>
      </c>
      <c r="Z132" s="293">
        <v>0</v>
      </c>
      <c r="AA132" s="353">
        <f t="shared" si="141"/>
        <v>3972450</v>
      </c>
      <c r="AB132" s="354">
        <f>[1]NOVIEMBRE!AD132</f>
        <v>3972450</v>
      </c>
      <c r="AC132" s="293">
        <v>0</v>
      </c>
      <c r="AD132" s="353">
        <f t="shared" si="142"/>
        <v>3972450</v>
      </c>
      <c r="AE132" s="354">
        <f>[1]NOVIEMBRE!AG132</f>
        <v>1437750</v>
      </c>
      <c r="AF132" s="293">
        <v>0</v>
      </c>
      <c r="AG132" s="353">
        <f t="shared" si="143"/>
        <v>1437750</v>
      </c>
      <c r="AH132" s="354">
        <f t="shared" si="144"/>
        <v>1027550</v>
      </c>
      <c r="AI132" s="352">
        <f t="shared" si="145"/>
        <v>1027550</v>
      </c>
      <c r="AJ132" s="355">
        <f t="shared" si="146"/>
        <v>3562250</v>
      </c>
      <c r="AK132" s="179"/>
      <c r="AL132" s="295">
        <v>0</v>
      </c>
      <c r="AM132" s="296">
        <v>0</v>
      </c>
      <c r="AN132" s="179"/>
      <c r="AO132" s="97"/>
      <c r="AP132" s="97"/>
      <c r="AQ132" s="97"/>
      <c r="AR132" s="97"/>
      <c r="AS132" s="97"/>
      <c r="AT132" s="97"/>
      <c r="AU132" s="97"/>
      <c r="AV132" s="97"/>
      <c r="AW132" s="97"/>
      <c r="AX132" s="97"/>
      <c r="AY132" s="97"/>
      <c r="AZ132" s="97"/>
      <c r="BQ132" s="458"/>
    </row>
    <row r="133" spans="1:69" s="308" customFormat="1" ht="24.95" customHeight="1">
      <c r="A133" s="542"/>
      <c r="B133" s="543"/>
      <c r="N133" s="179"/>
      <c r="R133" s="179"/>
      <c r="S133" s="349" t="str">
        <f>+IF([1]NOVIEMBRE!S133=0,"",[1]NOVIEMBRE!S133)</f>
        <v>2010200-10</v>
      </c>
      <c r="T133" s="350" t="str">
        <f>+IF([1]NOVIEMBRE!T133=0,"",[1]NOVIEMBRE!T133)</f>
        <v>Pagos otras IPS</v>
      </c>
      <c r="U133" s="351">
        <f>+[1]ENERO!U133</f>
        <v>0</v>
      </c>
      <c r="V133" s="352">
        <f>[1]NOVIEMBRE!V133+DICIEMBRE!AL133</f>
        <v>0</v>
      </c>
      <c r="W133" s="352">
        <f>[1]NOVIEMBRE!W133+DICIEMBRE!AM133</f>
        <v>0</v>
      </c>
      <c r="X133" s="353">
        <f t="shared" si="140"/>
        <v>0</v>
      </c>
      <c r="Y133" s="354">
        <f>[1]NOVIEMBRE!AA133</f>
        <v>0</v>
      </c>
      <c r="Z133" s="293">
        <v>0</v>
      </c>
      <c r="AA133" s="353">
        <f t="shared" si="141"/>
        <v>0</v>
      </c>
      <c r="AB133" s="354">
        <f>[1]NOVIEMBRE!AD133</f>
        <v>0</v>
      </c>
      <c r="AC133" s="293">
        <v>0</v>
      </c>
      <c r="AD133" s="353">
        <f t="shared" si="142"/>
        <v>0</v>
      </c>
      <c r="AE133" s="354">
        <f>[1]NOVIEMBRE!AG133</f>
        <v>0</v>
      </c>
      <c r="AF133" s="293">
        <v>0</v>
      </c>
      <c r="AG133" s="353">
        <f t="shared" si="143"/>
        <v>0</v>
      </c>
      <c r="AH133" s="354">
        <f t="shared" si="144"/>
        <v>0</v>
      </c>
      <c r="AI133" s="352">
        <f t="shared" si="145"/>
        <v>0</v>
      </c>
      <c r="AJ133" s="355">
        <f t="shared" si="146"/>
        <v>0</v>
      </c>
      <c r="AK133" s="179"/>
      <c r="AL133" s="295">
        <v>0</v>
      </c>
      <c r="AM133" s="296">
        <v>0</v>
      </c>
      <c r="AN133" s="179"/>
      <c r="AO133" s="97"/>
      <c r="AP133" s="97"/>
      <c r="AQ133" s="97"/>
      <c r="AR133" s="97"/>
      <c r="AS133" s="97"/>
      <c r="AT133" s="97"/>
      <c r="AU133" s="97"/>
      <c r="AV133" s="97"/>
      <c r="AW133" s="97"/>
      <c r="AX133" s="97"/>
      <c r="AY133" s="97"/>
      <c r="AZ133" s="97"/>
      <c r="BQ133" s="458"/>
    </row>
    <row r="134" spans="1:69" s="308" customFormat="1" ht="24.95" customHeight="1">
      <c r="A134" s="542"/>
      <c r="B134" s="543"/>
      <c r="N134" s="179"/>
      <c r="R134" s="179"/>
      <c r="S134" s="349" t="str">
        <f>+IF([1]NOVIEMBRE!S134=0,"",[1]NOVIEMBRE!S134)</f>
        <v>2010200-11</v>
      </c>
      <c r="T134" s="350" t="str">
        <f>+IF([1]NOVIEMBRE!T134=0,"",[1]NOVIEMBRE!T134)</f>
        <v>Gastos financieros</v>
      </c>
      <c r="U134" s="351">
        <f>+[1]ENERO!U134</f>
        <v>60000000</v>
      </c>
      <c r="V134" s="352">
        <f>[1]NOVIEMBRE!V134+DICIEMBRE!AL134</f>
        <v>0</v>
      </c>
      <c r="W134" s="352">
        <f>[1]NOVIEMBRE!W134+DICIEMBRE!AM134</f>
        <v>0</v>
      </c>
      <c r="X134" s="353">
        <f t="shared" si="140"/>
        <v>60000000</v>
      </c>
      <c r="Y134" s="354">
        <f>[1]NOVIEMBRE!AA134</f>
        <v>0</v>
      </c>
      <c r="Z134" s="293">
        <v>53369362</v>
      </c>
      <c r="AA134" s="353">
        <f t="shared" si="141"/>
        <v>53369362</v>
      </c>
      <c r="AB134" s="354">
        <f>[1]NOVIEMBRE!AD134</f>
        <v>0</v>
      </c>
      <c r="AC134" s="293">
        <v>53369362</v>
      </c>
      <c r="AD134" s="353">
        <f t="shared" si="142"/>
        <v>53369362</v>
      </c>
      <c r="AE134" s="354">
        <f>[1]NOVIEMBRE!AG134</f>
        <v>0</v>
      </c>
      <c r="AF134" s="293">
        <v>53369362</v>
      </c>
      <c r="AG134" s="353">
        <f t="shared" si="143"/>
        <v>53369362</v>
      </c>
      <c r="AH134" s="354">
        <f t="shared" si="144"/>
        <v>6630638</v>
      </c>
      <c r="AI134" s="352">
        <f t="shared" si="145"/>
        <v>6630638</v>
      </c>
      <c r="AJ134" s="355">
        <f t="shared" si="146"/>
        <v>6630638</v>
      </c>
      <c r="AK134" s="179"/>
      <c r="AL134" s="295">
        <v>0</v>
      </c>
      <c r="AM134" s="296">
        <v>0</v>
      </c>
      <c r="AN134" s="179"/>
      <c r="AO134" s="97"/>
      <c r="AP134" s="97"/>
      <c r="AQ134" s="97"/>
      <c r="AR134" s="97"/>
      <c r="AS134" s="97"/>
      <c r="AT134" s="97"/>
      <c r="AU134" s="97"/>
      <c r="AV134" s="97"/>
      <c r="AW134" s="97"/>
      <c r="AX134" s="97"/>
      <c r="AY134" s="97"/>
      <c r="AZ134" s="97"/>
      <c r="BQ134" s="458"/>
    </row>
    <row r="135" spans="1:69" s="308" customFormat="1" ht="24.95" customHeight="1">
      <c r="A135" s="542"/>
      <c r="B135" s="543"/>
      <c r="N135" s="179"/>
      <c r="R135" s="179"/>
      <c r="S135" s="349" t="str">
        <f>+IF([1]NOVIEMBRE!S135=0,"",[1]NOVIEMBRE!S135)</f>
        <v>2010200-12</v>
      </c>
      <c r="T135" s="350" t="str">
        <f>+IF([1]NOVIEMBRE!T135=0,"",[1]NOVIEMBRE!T135)</f>
        <v/>
      </c>
      <c r="U135" s="351">
        <f>+[1]ENERO!U135</f>
        <v>0</v>
      </c>
      <c r="V135" s="352">
        <f>[1]NOVIEMBRE!V135+DICIEMBRE!AL135</f>
        <v>0</v>
      </c>
      <c r="W135" s="352">
        <f>[1]NOVIEMBRE!W135+DICIEMBRE!AM135</f>
        <v>0</v>
      </c>
      <c r="X135" s="353">
        <f t="shared" si="140"/>
        <v>0</v>
      </c>
      <c r="Y135" s="354">
        <f>[1]NOVIEMBRE!AA135</f>
        <v>0</v>
      </c>
      <c r="Z135" s="293">
        <v>0</v>
      </c>
      <c r="AA135" s="353">
        <f t="shared" si="141"/>
        <v>0</v>
      </c>
      <c r="AB135" s="354">
        <f>[1]NOVIEMBRE!AD135</f>
        <v>0</v>
      </c>
      <c r="AC135" s="293">
        <v>0</v>
      </c>
      <c r="AD135" s="353">
        <f t="shared" si="142"/>
        <v>0</v>
      </c>
      <c r="AE135" s="354">
        <f>[1]NOVIEMBRE!AG135</f>
        <v>0</v>
      </c>
      <c r="AF135" s="293">
        <v>0</v>
      </c>
      <c r="AG135" s="353">
        <f t="shared" si="143"/>
        <v>0</v>
      </c>
      <c r="AH135" s="354">
        <f t="shared" si="144"/>
        <v>0</v>
      </c>
      <c r="AI135" s="352">
        <f t="shared" si="145"/>
        <v>0</v>
      </c>
      <c r="AJ135" s="355">
        <f t="shared" si="146"/>
        <v>0</v>
      </c>
      <c r="AK135" s="179"/>
      <c r="AL135" s="295">
        <v>0</v>
      </c>
      <c r="AM135" s="296">
        <v>0</v>
      </c>
      <c r="AN135" s="179"/>
      <c r="AO135" s="97"/>
      <c r="AP135" s="97"/>
      <c r="AQ135" s="97"/>
      <c r="AR135" s="97"/>
      <c r="AS135" s="97"/>
      <c r="AT135" s="97"/>
      <c r="AU135" s="97"/>
      <c r="AV135" s="97"/>
      <c r="AW135" s="97"/>
      <c r="AX135" s="97"/>
      <c r="AY135" s="97"/>
      <c r="AZ135" s="97"/>
      <c r="BQ135" s="458"/>
    </row>
    <row r="136" spans="1:69" s="308" customFormat="1" ht="24.95" customHeight="1">
      <c r="A136" s="542"/>
      <c r="B136" s="543"/>
      <c r="N136" s="179"/>
      <c r="R136" s="179"/>
      <c r="S136" s="349" t="str">
        <f>+IF([1]NOVIEMBRE!S136=0,"",[1]NOVIEMBRE!S136)</f>
        <v>2010200-13</v>
      </c>
      <c r="T136" s="350" t="str">
        <f>+IF([1]NOVIEMBRE!T136=0,"",[1]NOVIEMBRE!T136)</f>
        <v/>
      </c>
      <c r="U136" s="351">
        <f>+[1]ENERO!U136</f>
        <v>0</v>
      </c>
      <c r="V136" s="352">
        <f>[1]NOVIEMBRE!V136+DICIEMBRE!AL136</f>
        <v>0</v>
      </c>
      <c r="W136" s="352">
        <f>[1]NOVIEMBRE!W136+DICIEMBRE!AM136</f>
        <v>0</v>
      </c>
      <c r="X136" s="353">
        <f t="shared" si="140"/>
        <v>0</v>
      </c>
      <c r="Y136" s="354">
        <f>[1]NOVIEMBRE!AA136</f>
        <v>0</v>
      </c>
      <c r="Z136" s="293">
        <v>0</v>
      </c>
      <c r="AA136" s="353">
        <f t="shared" si="141"/>
        <v>0</v>
      </c>
      <c r="AB136" s="354">
        <f>[1]NOVIEMBRE!AD136</f>
        <v>0</v>
      </c>
      <c r="AC136" s="293">
        <v>0</v>
      </c>
      <c r="AD136" s="353">
        <f t="shared" si="142"/>
        <v>0</v>
      </c>
      <c r="AE136" s="354">
        <f>[1]NOVIEMBRE!AG136</f>
        <v>0</v>
      </c>
      <c r="AF136" s="293">
        <v>0</v>
      </c>
      <c r="AG136" s="353">
        <f t="shared" si="143"/>
        <v>0</v>
      </c>
      <c r="AH136" s="354">
        <f t="shared" si="144"/>
        <v>0</v>
      </c>
      <c r="AI136" s="352">
        <f t="shared" si="145"/>
        <v>0</v>
      </c>
      <c r="AJ136" s="355">
        <f t="shared" si="146"/>
        <v>0</v>
      </c>
      <c r="AK136" s="179"/>
      <c r="AL136" s="295">
        <v>0</v>
      </c>
      <c r="AM136" s="296">
        <v>0</v>
      </c>
      <c r="AN136" s="179"/>
      <c r="AO136" s="97"/>
      <c r="AP136" s="97"/>
      <c r="AQ136" s="97"/>
      <c r="AR136" s="97"/>
      <c r="AS136" s="97"/>
      <c r="AT136" s="97"/>
      <c r="AU136" s="97"/>
      <c r="AV136" s="97"/>
      <c r="AW136" s="97"/>
      <c r="AX136" s="97"/>
      <c r="AY136" s="97"/>
      <c r="AZ136" s="97"/>
      <c r="BQ136" s="458"/>
    </row>
    <row r="137" spans="1:69" s="308" customFormat="1" ht="24.95" customHeight="1">
      <c r="A137" s="542"/>
      <c r="B137" s="543"/>
      <c r="N137" s="179"/>
      <c r="R137" s="179"/>
      <c r="S137" s="349" t="str">
        <f>+IF([1]NOVIEMBRE!S137=0,"",[1]NOVIEMBRE!S137)</f>
        <v>2010020-14</v>
      </c>
      <c r="T137" s="350" t="str">
        <f>+IF([1]NOVIEMBRE!T137=0,"",[1]NOVIEMBRE!T137)</f>
        <v/>
      </c>
      <c r="U137" s="351">
        <f>+[1]ENERO!U137</f>
        <v>0</v>
      </c>
      <c r="V137" s="352">
        <f>[1]NOVIEMBRE!V137+DICIEMBRE!AL137</f>
        <v>0</v>
      </c>
      <c r="W137" s="352">
        <f>[1]NOVIEMBRE!W137+DICIEMBRE!AM137</f>
        <v>0</v>
      </c>
      <c r="X137" s="353">
        <f t="shared" si="140"/>
        <v>0</v>
      </c>
      <c r="Y137" s="354">
        <f>[1]NOVIEMBRE!AA137</f>
        <v>0</v>
      </c>
      <c r="Z137" s="293">
        <v>0</v>
      </c>
      <c r="AA137" s="353">
        <f t="shared" si="141"/>
        <v>0</v>
      </c>
      <c r="AB137" s="354">
        <f>[1]NOVIEMBRE!AD137</f>
        <v>0</v>
      </c>
      <c r="AC137" s="293">
        <v>0</v>
      </c>
      <c r="AD137" s="353">
        <f t="shared" si="142"/>
        <v>0</v>
      </c>
      <c r="AE137" s="354">
        <f>[1]NOVIEMBRE!AG137</f>
        <v>0</v>
      </c>
      <c r="AF137" s="293">
        <v>0</v>
      </c>
      <c r="AG137" s="353">
        <f t="shared" si="143"/>
        <v>0</v>
      </c>
      <c r="AH137" s="354">
        <f t="shared" si="144"/>
        <v>0</v>
      </c>
      <c r="AI137" s="352">
        <f t="shared" si="145"/>
        <v>0</v>
      </c>
      <c r="AJ137" s="355">
        <f t="shared" si="146"/>
        <v>0</v>
      </c>
      <c r="AK137" s="179"/>
      <c r="AL137" s="295">
        <v>0</v>
      </c>
      <c r="AM137" s="296">
        <v>0</v>
      </c>
      <c r="AN137" s="179"/>
      <c r="AO137" s="97"/>
      <c r="AP137" s="97"/>
      <c r="AQ137" s="97"/>
      <c r="AR137" s="97"/>
      <c r="AS137" s="97"/>
      <c r="AT137" s="97"/>
      <c r="AU137" s="97"/>
      <c r="AV137" s="97"/>
      <c r="AW137" s="97"/>
      <c r="AX137" s="97"/>
      <c r="AY137" s="97"/>
      <c r="AZ137" s="97"/>
      <c r="BQ137" s="458"/>
    </row>
    <row r="138" spans="1:69" s="308" customFormat="1" ht="24.95" customHeight="1">
      <c r="A138" s="542"/>
      <c r="B138" s="543"/>
      <c r="N138" s="179"/>
      <c r="R138" s="179"/>
      <c r="S138" s="349" t="str">
        <f>+IF([1]NOVIEMBRE!S138=0,"",[1]NOVIEMBRE!S138)</f>
        <v>2010200-15</v>
      </c>
      <c r="T138" s="350" t="str">
        <f>+IF([1]NOVIEMBRE!T138=0,"",[1]NOVIEMBRE!T138)</f>
        <v/>
      </c>
      <c r="U138" s="351">
        <f>+[1]ENERO!U138</f>
        <v>0</v>
      </c>
      <c r="V138" s="352">
        <f>[1]NOVIEMBRE!V138+DICIEMBRE!AL138</f>
        <v>0</v>
      </c>
      <c r="W138" s="352">
        <f>[1]NOVIEMBRE!W138+DICIEMBRE!AM138</f>
        <v>0</v>
      </c>
      <c r="X138" s="353">
        <f t="shared" si="140"/>
        <v>0</v>
      </c>
      <c r="Y138" s="354">
        <f>[1]NOVIEMBRE!AA138</f>
        <v>0</v>
      </c>
      <c r="Z138" s="293">
        <v>0</v>
      </c>
      <c r="AA138" s="353">
        <f t="shared" si="141"/>
        <v>0</v>
      </c>
      <c r="AB138" s="354">
        <f>[1]NOVIEMBRE!AD138</f>
        <v>0</v>
      </c>
      <c r="AC138" s="293">
        <v>0</v>
      </c>
      <c r="AD138" s="353">
        <f t="shared" si="142"/>
        <v>0</v>
      </c>
      <c r="AE138" s="354">
        <f>[1]NOVIEMBRE!AG138</f>
        <v>0</v>
      </c>
      <c r="AF138" s="293">
        <v>0</v>
      </c>
      <c r="AG138" s="353">
        <f t="shared" si="143"/>
        <v>0</v>
      </c>
      <c r="AH138" s="354">
        <f t="shared" si="144"/>
        <v>0</v>
      </c>
      <c r="AI138" s="352">
        <f t="shared" si="145"/>
        <v>0</v>
      </c>
      <c r="AJ138" s="355">
        <f t="shared" si="146"/>
        <v>0</v>
      </c>
      <c r="AK138" s="179"/>
      <c r="AL138" s="295">
        <v>0</v>
      </c>
      <c r="AM138" s="296">
        <v>0</v>
      </c>
      <c r="AN138" s="179"/>
      <c r="AO138" s="97"/>
      <c r="AP138" s="97"/>
      <c r="AQ138" s="97"/>
      <c r="AR138" s="97"/>
      <c r="AS138" s="97"/>
      <c r="AT138" s="97"/>
      <c r="AU138" s="97"/>
      <c r="AV138" s="97"/>
      <c r="AW138" s="97"/>
      <c r="AX138" s="97"/>
      <c r="AY138" s="97"/>
      <c r="AZ138" s="97"/>
      <c r="BQ138" s="458"/>
    </row>
    <row r="139" spans="1:69" s="308" customFormat="1" ht="24.95" customHeight="1">
      <c r="A139" s="542"/>
      <c r="B139" s="543"/>
      <c r="N139" s="179"/>
      <c r="R139" s="179"/>
      <c r="S139" s="349">
        <f>+IF([1]NOVIEMBRE!S139=0,"",[1]NOVIEMBRE!S139)</f>
        <v>2010299</v>
      </c>
      <c r="T139" s="350" t="str">
        <f>+IF([1]NOVIEMBRE!T139=0,"",[1]NOVIEMBRE!T139)</f>
        <v>Vigencias Anteriores</v>
      </c>
      <c r="U139" s="351">
        <f>+[1]ENERO!U139</f>
        <v>0</v>
      </c>
      <c r="V139" s="352">
        <f>[1]NOVIEMBRE!V139+DICIEMBRE!AL139</f>
        <v>0</v>
      </c>
      <c r="W139" s="352">
        <f>[1]NOVIEMBRE!W139+DICIEMBRE!AM139</f>
        <v>188476976</v>
      </c>
      <c r="X139" s="353">
        <f t="shared" si="140"/>
        <v>188476976</v>
      </c>
      <c r="Y139" s="354">
        <f>[1]NOVIEMBRE!AA139</f>
        <v>188476976</v>
      </c>
      <c r="Z139" s="293">
        <v>0</v>
      </c>
      <c r="AA139" s="353">
        <f t="shared" si="141"/>
        <v>188476976</v>
      </c>
      <c r="AB139" s="354">
        <f>[1]NOVIEMBRE!AD139</f>
        <v>188476976</v>
      </c>
      <c r="AC139" s="293">
        <v>0</v>
      </c>
      <c r="AD139" s="353">
        <f t="shared" si="142"/>
        <v>188476976</v>
      </c>
      <c r="AE139" s="354">
        <f>[1]NOVIEMBRE!AG139</f>
        <v>123506555</v>
      </c>
      <c r="AF139" s="293">
        <v>0</v>
      </c>
      <c r="AG139" s="353">
        <f t="shared" si="143"/>
        <v>123506555</v>
      </c>
      <c r="AH139" s="354">
        <f t="shared" si="144"/>
        <v>0</v>
      </c>
      <c r="AI139" s="352">
        <f t="shared" si="145"/>
        <v>0</v>
      </c>
      <c r="AJ139" s="355">
        <f t="shared" si="146"/>
        <v>64970421</v>
      </c>
      <c r="AK139" s="179"/>
      <c r="AL139" s="295">
        <v>0</v>
      </c>
      <c r="AM139" s="296">
        <v>0</v>
      </c>
      <c r="AN139" s="179"/>
      <c r="AO139" s="97"/>
      <c r="AP139" s="97"/>
      <c r="AQ139" s="97"/>
      <c r="BQ139" s="458"/>
    </row>
    <row r="140" spans="1:69" s="308" customFormat="1" ht="24.95" customHeight="1">
      <c r="A140" s="542"/>
      <c r="B140" s="543"/>
      <c r="N140" s="179"/>
      <c r="R140" s="179"/>
      <c r="S140" s="273" t="str">
        <f>+IF([1]NOVIEMBRE!S140=0,"",[1]NOVIEMBRE!S140)</f>
        <v/>
      </c>
      <c r="T140" s="274" t="str">
        <f>+IF([1]NOVIEMBRE!T140=0,"",[1]NOVIEMBRE!T140)</f>
        <v/>
      </c>
      <c r="U140" s="275"/>
      <c r="V140" s="275"/>
      <c r="W140" s="275"/>
      <c r="X140" s="275"/>
      <c r="Y140" s="275"/>
      <c r="Z140" s="275"/>
      <c r="AA140" s="275"/>
      <c r="AB140" s="275"/>
      <c r="AC140" s="275"/>
      <c r="AD140" s="275"/>
      <c r="AE140" s="275"/>
      <c r="AF140" s="275"/>
      <c r="AG140" s="275"/>
      <c r="AH140" s="275"/>
      <c r="AI140" s="275"/>
      <c r="AJ140" s="276"/>
      <c r="AK140" s="302"/>
      <c r="AL140" s="467"/>
      <c r="AM140" s="468"/>
      <c r="AN140" s="179"/>
      <c r="BQ140" s="458"/>
    </row>
    <row r="141" spans="1:69" s="308" customFormat="1" ht="24.95" customHeight="1">
      <c r="A141" s="542"/>
      <c r="B141" s="543"/>
      <c r="N141" s="179"/>
      <c r="R141" s="179"/>
      <c r="S141" s="340">
        <f>+IF([1]NOVIEMBRE!S141=0,"",[1]NOVIEMBRE!S141)</f>
        <v>2010300</v>
      </c>
      <c r="T141" s="341" t="str">
        <f>+IF([1]NOVIEMBRE!T141=0,"",[1]NOVIEMBRE!T141)</f>
        <v>Impuestos y Multas</v>
      </c>
      <c r="U141" s="314">
        <f t="shared" ref="U141:AJ141" si="149">U142+U143</f>
        <v>0</v>
      </c>
      <c r="V141" s="315">
        <f t="shared" si="149"/>
        <v>0</v>
      </c>
      <c r="W141" s="315">
        <f t="shared" si="149"/>
        <v>0</v>
      </c>
      <c r="X141" s="316">
        <f t="shared" si="149"/>
        <v>0</v>
      </c>
      <c r="Y141" s="317">
        <f t="shared" si="149"/>
        <v>0</v>
      </c>
      <c r="Z141" s="315">
        <f t="shared" si="149"/>
        <v>0</v>
      </c>
      <c r="AA141" s="316">
        <f t="shared" si="149"/>
        <v>0</v>
      </c>
      <c r="AB141" s="317">
        <f t="shared" si="149"/>
        <v>0</v>
      </c>
      <c r="AC141" s="315">
        <f t="shared" si="149"/>
        <v>0</v>
      </c>
      <c r="AD141" s="316">
        <f t="shared" si="149"/>
        <v>0</v>
      </c>
      <c r="AE141" s="317">
        <f t="shared" si="149"/>
        <v>0</v>
      </c>
      <c r="AF141" s="315">
        <f t="shared" si="149"/>
        <v>0</v>
      </c>
      <c r="AG141" s="316">
        <f t="shared" si="149"/>
        <v>0</v>
      </c>
      <c r="AH141" s="317">
        <f t="shared" si="149"/>
        <v>0</v>
      </c>
      <c r="AI141" s="315">
        <f t="shared" si="149"/>
        <v>0</v>
      </c>
      <c r="AJ141" s="318">
        <f t="shared" si="149"/>
        <v>0</v>
      </c>
      <c r="AK141" s="302"/>
      <c r="AL141" s="317">
        <f>AL142+AL143</f>
        <v>0</v>
      </c>
      <c r="AM141" s="318">
        <f>AM142+AM143</f>
        <v>0</v>
      </c>
      <c r="AN141" s="179"/>
      <c r="BQ141" s="458"/>
    </row>
    <row r="142" spans="1:69" s="308" customFormat="1" ht="24.95" customHeight="1">
      <c r="A142" s="542"/>
      <c r="B142" s="543"/>
      <c r="N142" s="179"/>
      <c r="R142" s="179"/>
      <c r="S142" s="349" t="str">
        <f>+IF([1]NOVIEMBRE!S142=0,"",[1]NOVIEMBRE!S142)</f>
        <v>2010300-1</v>
      </c>
      <c r="T142" s="350" t="str">
        <f>+IF([1]NOVIEMBRE!T142=0,"",[1]NOVIEMBRE!T142)</f>
        <v>Impuestos (Predial, Vehiculos, Otros)</v>
      </c>
      <c r="U142" s="351">
        <f>+[1]ENERO!U142</f>
        <v>0</v>
      </c>
      <c r="V142" s="352">
        <f>[1]NOVIEMBRE!V142+DICIEMBRE!AL142</f>
        <v>0</v>
      </c>
      <c r="W142" s="352">
        <f>[1]NOVIEMBRE!W142+DICIEMBRE!AM142</f>
        <v>0</v>
      </c>
      <c r="X142" s="353">
        <f>SUM(U142:W142)</f>
        <v>0</v>
      </c>
      <c r="Y142" s="354">
        <f>[1]NOVIEMBRE!AA142</f>
        <v>0</v>
      </c>
      <c r="Z142" s="293">
        <v>0</v>
      </c>
      <c r="AA142" s="353">
        <f>SUM(Y142:Z142)</f>
        <v>0</v>
      </c>
      <c r="AB142" s="354">
        <f>[1]NOVIEMBRE!AD142</f>
        <v>0</v>
      </c>
      <c r="AC142" s="293">
        <v>0</v>
      </c>
      <c r="AD142" s="353">
        <f>SUM(AB142:AC142)</f>
        <v>0</v>
      </c>
      <c r="AE142" s="354">
        <f>[1]NOVIEMBRE!AG142</f>
        <v>0</v>
      </c>
      <c r="AF142" s="293">
        <v>0</v>
      </c>
      <c r="AG142" s="353">
        <f>SUM(AE142:AF142)</f>
        <v>0</v>
      </c>
      <c r="AH142" s="354">
        <f>X142-AA142</f>
        <v>0</v>
      </c>
      <c r="AI142" s="352">
        <f>X142-AD142</f>
        <v>0</v>
      </c>
      <c r="AJ142" s="355">
        <f>X142-AG142</f>
        <v>0</v>
      </c>
      <c r="AK142" s="179"/>
      <c r="AL142" s="295">
        <v>0</v>
      </c>
      <c r="AM142" s="296">
        <v>0</v>
      </c>
      <c r="AN142" s="179"/>
      <c r="BQ142" s="458"/>
    </row>
    <row r="143" spans="1:69" s="308" customFormat="1" ht="24.95" customHeight="1">
      <c r="A143" s="542"/>
      <c r="B143" s="543"/>
      <c r="N143" s="179"/>
      <c r="R143" s="179"/>
      <c r="S143" s="349">
        <f>+IF([1]NOVIEMBRE!S143=0,"",[1]NOVIEMBRE!S143)</f>
        <v>2010399</v>
      </c>
      <c r="T143" s="350" t="str">
        <f>+IF([1]NOVIEMBRE!T143=0,"",[1]NOVIEMBRE!T143)</f>
        <v>Vigencias Anteriores</v>
      </c>
      <c r="U143" s="351">
        <f>+[1]ENERO!U143</f>
        <v>0</v>
      </c>
      <c r="V143" s="352">
        <f>[1]NOVIEMBRE!V143+DICIEMBRE!AL143</f>
        <v>0</v>
      </c>
      <c r="W143" s="352">
        <f>[1]NOVIEMBRE!W143+DICIEMBRE!AM143</f>
        <v>0</v>
      </c>
      <c r="X143" s="353">
        <f>SUM(U143:W143)</f>
        <v>0</v>
      </c>
      <c r="Y143" s="354">
        <f>[1]NOVIEMBRE!AA143</f>
        <v>0</v>
      </c>
      <c r="Z143" s="293">
        <v>0</v>
      </c>
      <c r="AA143" s="353">
        <f>SUM(Y143:Z143)</f>
        <v>0</v>
      </c>
      <c r="AB143" s="354">
        <f>[1]NOVIEMBRE!AD143</f>
        <v>0</v>
      </c>
      <c r="AC143" s="293">
        <v>0</v>
      </c>
      <c r="AD143" s="353">
        <f>SUM(AB143:AC143)</f>
        <v>0</v>
      </c>
      <c r="AE143" s="354">
        <f>[1]NOVIEMBRE!AG143</f>
        <v>0</v>
      </c>
      <c r="AF143" s="293">
        <v>0</v>
      </c>
      <c r="AG143" s="353">
        <f>SUM(AE143:AF143)</f>
        <v>0</v>
      </c>
      <c r="AH143" s="354">
        <f>X143-AA143</f>
        <v>0</v>
      </c>
      <c r="AI143" s="352">
        <f>X143-AD143</f>
        <v>0</v>
      </c>
      <c r="AJ143" s="355">
        <f>X143-AG143</f>
        <v>0</v>
      </c>
      <c r="AK143" s="179"/>
      <c r="AL143" s="295">
        <v>0</v>
      </c>
      <c r="AM143" s="296">
        <v>0</v>
      </c>
      <c r="AN143" s="179"/>
      <c r="BQ143" s="458"/>
    </row>
    <row r="144" spans="1:69" s="308" customFormat="1" ht="24.95" customHeight="1">
      <c r="A144" s="542"/>
      <c r="B144" s="543"/>
      <c r="N144" s="179"/>
      <c r="R144" s="179"/>
      <c r="S144" s="273" t="str">
        <f>+IF([1]NOVIEMBRE!S144=0,"",[1]NOVIEMBRE!S144)</f>
        <v/>
      </c>
      <c r="T144" s="274" t="str">
        <f>+IF([1]NOVIEMBRE!T144=0,"",[1]NOVIEMBRE!T144)</f>
        <v/>
      </c>
      <c r="U144" s="275"/>
      <c r="V144" s="275"/>
      <c r="W144" s="275"/>
      <c r="X144" s="275"/>
      <c r="Y144" s="275"/>
      <c r="Z144" s="275"/>
      <c r="AA144" s="275"/>
      <c r="AB144" s="275"/>
      <c r="AC144" s="275"/>
      <c r="AD144" s="275"/>
      <c r="AE144" s="275"/>
      <c r="AF144" s="275"/>
      <c r="AG144" s="275"/>
      <c r="AH144" s="275"/>
      <c r="AI144" s="275"/>
      <c r="AJ144" s="276"/>
      <c r="AK144" s="179"/>
      <c r="AL144" s="467"/>
      <c r="AM144" s="468"/>
      <c r="AN144" s="179"/>
      <c r="BQ144" s="458"/>
    </row>
    <row r="145" spans="1:69" s="308" customFormat="1" ht="24.95" customHeight="1">
      <c r="A145" s="542"/>
      <c r="B145" s="543"/>
      <c r="N145" s="179"/>
      <c r="R145" s="179"/>
      <c r="S145" s="312">
        <f>+IF([1]NOVIEMBRE!S145=0,"",[1]NOVIEMBRE!S145)</f>
        <v>2020010</v>
      </c>
      <c r="T145" s="313" t="str">
        <f>+IF([1]NOVIEMBRE!T145=0,"",[1]NOVIEMBRE!T145)</f>
        <v>Gastos de Operación</v>
      </c>
      <c r="U145" s="314">
        <f t="shared" ref="U145:AJ145" si="150">U147+U155</f>
        <v>2244017325</v>
      </c>
      <c r="V145" s="315">
        <f t="shared" si="150"/>
        <v>224000000</v>
      </c>
      <c r="W145" s="315">
        <f t="shared" si="150"/>
        <v>726737358</v>
      </c>
      <c r="X145" s="316">
        <f t="shared" si="150"/>
        <v>3194754683</v>
      </c>
      <c r="Y145" s="317">
        <f t="shared" si="150"/>
        <v>2793376155</v>
      </c>
      <c r="Z145" s="315">
        <f t="shared" si="150"/>
        <v>146611671</v>
      </c>
      <c r="AA145" s="316">
        <f t="shared" si="150"/>
        <v>2939987826</v>
      </c>
      <c r="AB145" s="317">
        <f t="shared" si="150"/>
        <v>2551075651</v>
      </c>
      <c r="AC145" s="315">
        <f t="shared" si="150"/>
        <v>388912175</v>
      </c>
      <c r="AD145" s="316">
        <f t="shared" si="150"/>
        <v>2939987826</v>
      </c>
      <c r="AE145" s="317">
        <f t="shared" si="150"/>
        <v>1845246808</v>
      </c>
      <c r="AF145" s="315">
        <f t="shared" si="150"/>
        <v>442349327</v>
      </c>
      <c r="AG145" s="316">
        <f t="shared" si="150"/>
        <v>2287596135</v>
      </c>
      <c r="AH145" s="317">
        <f t="shared" si="150"/>
        <v>254766857</v>
      </c>
      <c r="AI145" s="315">
        <f t="shared" si="150"/>
        <v>254766857</v>
      </c>
      <c r="AJ145" s="318">
        <f t="shared" si="150"/>
        <v>907158548</v>
      </c>
      <c r="AK145" s="302"/>
      <c r="AL145" s="317">
        <f>AL147+AL155</f>
        <v>-115000000</v>
      </c>
      <c r="AM145" s="318">
        <f>AM147+AM155</f>
        <v>0</v>
      </c>
      <c r="AN145" s="179"/>
      <c r="BQ145" s="458"/>
    </row>
    <row r="146" spans="1:69" s="308" customFormat="1" ht="24.95" customHeight="1">
      <c r="A146" s="542"/>
      <c r="B146" s="543"/>
      <c r="N146" s="179"/>
      <c r="R146" s="179"/>
      <c r="S146" s="399" t="str">
        <f>+IF([1]NOVIEMBRE!S146=0,"",[1]NOVIEMBRE!S146)</f>
        <v/>
      </c>
      <c r="T146" s="400" t="str">
        <f>+IF([1]NOVIEMBRE!T146=0,"",[1]NOVIEMBRE!T146)</f>
        <v/>
      </c>
      <c r="U146" s="544"/>
      <c r="V146" s="352"/>
      <c r="W146" s="352"/>
      <c r="X146" s="353"/>
      <c r="Y146" s="354"/>
      <c r="Z146" s="352"/>
      <c r="AA146" s="353"/>
      <c r="AB146" s="354"/>
      <c r="AC146" s="352"/>
      <c r="AD146" s="353"/>
      <c r="AE146" s="354"/>
      <c r="AF146" s="352"/>
      <c r="AG146" s="353"/>
      <c r="AH146" s="354"/>
      <c r="AI146" s="352"/>
      <c r="AJ146" s="355"/>
      <c r="AK146" s="179"/>
      <c r="AL146" s="467"/>
      <c r="AM146" s="468"/>
      <c r="AN146" s="179"/>
      <c r="BQ146" s="458"/>
    </row>
    <row r="147" spans="1:69" s="308" customFormat="1" ht="24.95" customHeight="1">
      <c r="A147" s="542"/>
      <c r="B147" s="543"/>
      <c r="N147" s="179"/>
      <c r="R147" s="179"/>
      <c r="S147" s="340">
        <f>+IF([1]NOVIEMBRE!S147=0,"",[1]NOVIEMBRE!S147)</f>
        <v>2020100</v>
      </c>
      <c r="T147" s="341" t="str">
        <f>+IF([1]NOVIEMBRE!T147=0,"",[1]NOVIEMBRE!T147)</f>
        <v>Adquisición de bienes</v>
      </c>
      <c r="U147" s="314">
        <f t="shared" ref="U147:AJ147" si="151">SUM(U148:U149)+U153</f>
        <v>1137319155</v>
      </c>
      <c r="V147" s="315">
        <f t="shared" si="151"/>
        <v>217000000</v>
      </c>
      <c r="W147" s="315">
        <f t="shared" si="151"/>
        <v>288044969</v>
      </c>
      <c r="X147" s="316">
        <f t="shared" si="151"/>
        <v>1642364124</v>
      </c>
      <c r="Y147" s="317">
        <f t="shared" si="151"/>
        <v>1421410240</v>
      </c>
      <c r="Z147" s="315">
        <f t="shared" si="151"/>
        <v>133724349</v>
      </c>
      <c r="AA147" s="316">
        <f t="shared" si="151"/>
        <v>1555134589</v>
      </c>
      <c r="AB147" s="317">
        <f t="shared" si="151"/>
        <v>1261273396</v>
      </c>
      <c r="AC147" s="315">
        <f t="shared" si="151"/>
        <v>293861193</v>
      </c>
      <c r="AD147" s="316">
        <f t="shared" si="151"/>
        <v>1555134589</v>
      </c>
      <c r="AE147" s="317">
        <f t="shared" si="151"/>
        <v>923488146</v>
      </c>
      <c r="AF147" s="315">
        <f t="shared" si="151"/>
        <v>345119359</v>
      </c>
      <c r="AG147" s="316">
        <f t="shared" si="151"/>
        <v>1268607505</v>
      </c>
      <c r="AH147" s="317">
        <f t="shared" si="151"/>
        <v>87229535</v>
      </c>
      <c r="AI147" s="315">
        <f t="shared" si="151"/>
        <v>87229535</v>
      </c>
      <c r="AJ147" s="318">
        <f t="shared" si="151"/>
        <v>373756619</v>
      </c>
      <c r="AK147" s="179"/>
      <c r="AL147" s="317">
        <f>SUM(AL148:AL149)+AL153</f>
        <v>-115000000</v>
      </c>
      <c r="AM147" s="318">
        <f>SUM(AM148:AM149)+AM153</f>
        <v>0</v>
      </c>
      <c r="AN147" s="179"/>
      <c r="BQ147" s="458"/>
    </row>
    <row r="148" spans="1:69" s="308" customFormat="1" ht="24.95" customHeight="1">
      <c r="A148" s="542"/>
      <c r="B148" s="543"/>
      <c r="N148" s="179"/>
      <c r="R148" s="179"/>
      <c r="S148" s="349">
        <f>+IF([1]NOVIEMBRE!S148=0,"",[1]NOVIEMBRE!S148)</f>
        <v>2020101</v>
      </c>
      <c r="T148" s="350" t="str">
        <f>+IF([1]NOVIEMBRE!T148=0,"",[1]NOVIEMBRE!T148)</f>
        <v>Mantenimiento Hospitalario</v>
      </c>
      <c r="U148" s="351">
        <f>+[1]ENERO!U148</f>
        <v>740519687</v>
      </c>
      <c r="V148" s="352">
        <f>[1]NOVIEMBRE!V148+DICIEMBRE!AL148</f>
        <v>70000000</v>
      </c>
      <c r="W148" s="352">
        <f>[1]NOVIEMBRE!W148+DICIEMBRE!AM148</f>
        <v>0</v>
      </c>
      <c r="X148" s="353">
        <f>SUM(U148:W148)</f>
        <v>810519687</v>
      </c>
      <c r="Y148" s="354">
        <f>[1]NOVIEMBRE!AA148</f>
        <v>718715085</v>
      </c>
      <c r="Z148" s="293">
        <f>746923234-718715085</f>
        <v>28208149</v>
      </c>
      <c r="AA148" s="353">
        <f>SUM(Y148:Z148)</f>
        <v>746923234</v>
      </c>
      <c r="AB148" s="354">
        <f>[1]NOVIEMBRE!AD148</f>
        <v>558578241</v>
      </c>
      <c r="AC148" s="293">
        <f>746923234-558578241</f>
        <v>188344993</v>
      </c>
      <c r="AD148" s="353">
        <f>SUM(AB148:AC148)</f>
        <v>746923234</v>
      </c>
      <c r="AE148" s="354">
        <f>[1]NOVIEMBRE!AG148</f>
        <v>397567963</v>
      </c>
      <c r="AF148" s="293">
        <v>219039672</v>
      </c>
      <c r="AG148" s="353">
        <f>SUM(AE148:AF148)</f>
        <v>616607635</v>
      </c>
      <c r="AH148" s="354">
        <f>X148-AA148</f>
        <v>63596453</v>
      </c>
      <c r="AI148" s="352">
        <f>X148-AD148</f>
        <v>63596453</v>
      </c>
      <c r="AJ148" s="355">
        <f>X148-AG148</f>
        <v>193912052</v>
      </c>
      <c r="AK148" s="179"/>
      <c r="AL148" s="295">
        <v>0</v>
      </c>
      <c r="AM148" s="296">
        <v>0</v>
      </c>
      <c r="AN148" s="179"/>
      <c r="BQ148" s="458"/>
    </row>
    <row r="149" spans="1:69" s="308" customFormat="1" ht="24.95" customHeight="1">
      <c r="A149" s="542"/>
      <c r="B149" s="543"/>
      <c r="N149" s="179"/>
      <c r="R149" s="179"/>
      <c r="S149" s="349">
        <f>+IF([1]NOVIEMBRE!S149=0,"",[1]NOVIEMBRE!S149)</f>
        <v>2020102</v>
      </c>
      <c r="T149" s="350" t="str">
        <f>+IF([1]NOVIEMBRE!T149=0,"",[1]NOVIEMBRE!T149)</f>
        <v>Otros</v>
      </c>
      <c r="U149" s="351">
        <f t="shared" ref="U149:AJ149" si="152">SUM(U150:U152)</f>
        <v>396799468</v>
      </c>
      <c r="V149" s="352">
        <f t="shared" si="152"/>
        <v>147000000</v>
      </c>
      <c r="W149" s="352">
        <f t="shared" si="152"/>
        <v>100000000</v>
      </c>
      <c r="X149" s="353">
        <f t="shared" si="152"/>
        <v>643799468</v>
      </c>
      <c r="Y149" s="354">
        <f t="shared" si="152"/>
        <v>514650186</v>
      </c>
      <c r="Z149" s="385">
        <f t="shared" si="152"/>
        <v>105516200</v>
      </c>
      <c r="AA149" s="353">
        <f t="shared" si="152"/>
        <v>620166386</v>
      </c>
      <c r="AB149" s="354">
        <f t="shared" si="152"/>
        <v>514650186</v>
      </c>
      <c r="AC149" s="385">
        <f t="shared" si="152"/>
        <v>105516200</v>
      </c>
      <c r="AD149" s="353">
        <f t="shared" si="152"/>
        <v>620166386</v>
      </c>
      <c r="AE149" s="354">
        <f t="shared" si="152"/>
        <v>342008261</v>
      </c>
      <c r="AF149" s="385">
        <f t="shared" si="152"/>
        <v>126079687</v>
      </c>
      <c r="AG149" s="353">
        <f t="shared" si="152"/>
        <v>468087948</v>
      </c>
      <c r="AH149" s="354">
        <f t="shared" si="152"/>
        <v>23633082</v>
      </c>
      <c r="AI149" s="352">
        <f t="shared" si="152"/>
        <v>23633082</v>
      </c>
      <c r="AJ149" s="355">
        <f t="shared" si="152"/>
        <v>175711520</v>
      </c>
      <c r="AK149" s="179"/>
      <c r="AL149" s="386">
        <f>SUM(AL150:AL152)</f>
        <v>-115000000</v>
      </c>
      <c r="AM149" s="387">
        <f>SUM(AM150:AM152)</f>
        <v>0</v>
      </c>
      <c r="AN149" s="179"/>
      <c r="BQ149" s="458"/>
    </row>
    <row r="150" spans="1:69" s="308" customFormat="1" ht="24.95" customHeight="1">
      <c r="A150" s="542"/>
      <c r="B150" s="543"/>
      <c r="N150" s="179"/>
      <c r="R150" s="179"/>
      <c r="S150" s="399" t="str">
        <f>+IF([1]NOVIEMBRE!S150=0,"",[1]NOVIEMBRE!S150)</f>
        <v>2020102-1</v>
      </c>
      <c r="T150" s="350" t="str">
        <f>+IF([1]NOVIEMBRE!T150=0,"",[1]NOVIEMBRE!T150)</f>
        <v>Compra de Equipo e Instr. Mco. y Laborat.</v>
      </c>
      <c r="U150" s="351">
        <f>+[1]ENERO!U150</f>
        <v>0</v>
      </c>
      <c r="V150" s="352">
        <f>[1]NOVIEMBRE!V150+DICIEMBRE!AL150</f>
        <v>0</v>
      </c>
      <c r="W150" s="352">
        <f>[1]NOVIEMBRE!W150+DICIEMBRE!AM150</f>
        <v>0</v>
      </c>
      <c r="X150" s="353">
        <f>SUM(U150:W150)</f>
        <v>0</v>
      </c>
      <c r="Y150" s="354">
        <f>[1]NOVIEMBRE!AA150</f>
        <v>0</v>
      </c>
      <c r="Z150" s="293"/>
      <c r="AA150" s="353">
        <f>SUM(Y150:Z150)</f>
        <v>0</v>
      </c>
      <c r="AB150" s="354">
        <f>[1]NOVIEMBRE!AD150</f>
        <v>0</v>
      </c>
      <c r="AC150" s="293">
        <v>0</v>
      </c>
      <c r="AD150" s="353">
        <f>SUM(AB150:AC150)</f>
        <v>0</v>
      </c>
      <c r="AE150" s="354">
        <f>[1]NOVIEMBRE!AG150</f>
        <v>0</v>
      </c>
      <c r="AF150" s="293">
        <v>0</v>
      </c>
      <c r="AG150" s="353">
        <f>SUM(AE150:AF150)</f>
        <v>0</v>
      </c>
      <c r="AH150" s="354">
        <f>X150-AA150</f>
        <v>0</v>
      </c>
      <c r="AI150" s="352">
        <f>X150-AD150</f>
        <v>0</v>
      </c>
      <c r="AJ150" s="355">
        <f>X150-AG150</f>
        <v>0</v>
      </c>
      <c r="AK150" s="179"/>
      <c r="AL150" s="295">
        <v>0</v>
      </c>
      <c r="AM150" s="296">
        <v>0</v>
      </c>
      <c r="AN150" s="179"/>
      <c r="BQ150" s="458"/>
    </row>
    <row r="151" spans="1:69" s="308" customFormat="1" ht="24.95" customHeight="1">
      <c r="A151" s="542"/>
      <c r="B151" s="543"/>
      <c r="N151" s="179"/>
      <c r="R151" s="179"/>
      <c r="S151" s="399" t="str">
        <f>+IF([1]NOVIEMBRE!S151=0,"",[1]NOVIEMBRE!S151)</f>
        <v>2020102-2</v>
      </c>
      <c r="T151" s="350" t="str">
        <f>+IF([1]NOVIEMBRE!T151=0,"",[1]NOVIEMBRE!T151)</f>
        <v>Materiales</v>
      </c>
      <c r="U151" s="351">
        <f>+[1]ENERO!U151</f>
        <v>329009310</v>
      </c>
      <c r="V151" s="352">
        <f>[1]NOVIEMBRE!V151+DICIEMBRE!AL151</f>
        <v>147000000</v>
      </c>
      <c r="W151" s="352">
        <f>[1]NOVIEMBRE!W151+DICIEMBRE!AM151</f>
        <v>100000000</v>
      </c>
      <c r="X151" s="353">
        <f>SUM(U151:W151)</f>
        <v>576009310</v>
      </c>
      <c r="Y151" s="354">
        <f>[1]NOVIEMBRE!AA151</f>
        <v>454010023</v>
      </c>
      <c r="Z151" s="293">
        <v>98366205</v>
      </c>
      <c r="AA151" s="353">
        <f>SUM(Y151:Z151)</f>
        <v>552376228</v>
      </c>
      <c r="AB151" s="354">
        <f>[1]NOVIEMBRE!AD151</f>
        <v>454010023</v>
      </c>
      <c r="AC151" s="293">
        <v>98366205</v>
      </c>
      <c r="AD151" s="353">
        <f>SUM(AB151:AC151)</f>
        <v>552376228</v>
      </c>
      <c r="AE151" s="354">
        <f>[1]NOVIEMBRE!AG151</f>
        <v>281368098</v>
      </c>
      <c r="AF151" s="293">
        <v>120279961</v>
      </c>
      <c r="AG151" s="353">
        <f>SUM(AE151:AF151)</f>
        <v>401648059</v>
      </c>
      <c r="AH151" s="354">
        <f>X151-AA151</f>
        <v>23633082</v>
      </c>
      <c r="AI151" s="352">
        <f>X151-AD151</f>
        <v>23633082</v>
      </c>
      <c r="AJ151" s="355">
        <f>X151-AG151</f>
        <v>174361251</v>
      </c>
      <c r="AK151" s="179"/>
      <c r="AL151" s="295">
        <v>-115000000</v>
      </c>
      <c r="AM151" s="296">
        <v>0</v>
      </c>
      <c r="AN151" s="179"/>
      <c r="BQ151" s="458"/>
    </row>
    <row r="152" spans="1:69" s="308" customFormat="1" ht="24.95" customHeight="1">
      <c r="A152" s="542"/>
      <c r="B152" s="543"/>
      <c r="N152" s="179"/>
      <c r="R152" s="179"/>
      <c r="S152" s="399" t="str">
        <f>+IF([1]NOVIEMBRE!S152=0,"",[1]NOVIEMBRE!S152)</f>
        <v>2020102-3</v>
      </c>
      <c r="T152" s="350" t="str">
        <f>+IF([1]NOVIEMBRE!T152=0,"",[1]NOVIEMBRE!T152)</f>
        <v>Combustibles</v>
      </c>
      <c r="U152" s="351">
        <f>+[1]ENERO!U152</f>
        <v>67790158</v>
      </c>
      <c r="V152" s="352">
        <f>[1]NOVIEMBRE!V152+DICIEMBRE!AL152</f>
        <v>0</v>
      </c>
      <c r="W152" s="352">
        <f>[1]NOVIEMBRE!W152+DICIEMBRE!AM152</f>
        <v>0</v>
      </c>
      <c r="X152" s="353">
        <f>SUM(U152:W152)</f>
        <v>67790158</v>
      </c>
      <c r="Y152" s="354">
        <f>[1]NOVIEMBRE!AA152</f>
        <v>60640163</v>
      </c>
      <c r="Z152" s="293">
        <f>9236945-2086950</f>
        <v>7149995</v>
      </c>
      <c r="AA152" s="353">
        <f>SUM(Y152:Z152)</f>
        <v>67790158</v>
      </c>
      <c r="AB152" s="354">
        <f>[1]NOVIEMBRE!AD152</f>
        <v>60640163</v>
      </c>
      <c r="AC152" s="293">
        <f>9236945-2086950</f>
        <v>7149995</v>
      </c>
      <c r="AD152" s="353">
        <f>SUM(AB152:AC152)</f>
        <v>67790158</v>
      </c>
      <c r="AE152" s="354">
        <f>[1]NOVIEMBRE!AG152</f>
        <v>60640163</v>
      </c>
      <c r="AF152" s="293">
        <v>5799726</v>
      </c>
      <c r="AG152" s="353">
        <f>SUM(AE152:AF152)</f>
        <v>66439889</v>
      </c>
      <c r="AH152" s="354">
        <f>X152-AA152</f>
        <v>0</v>
      </c>
      <c r="AI152" s="352">
        <f>X152-AD152</f>
        <v>0</v>
      </c>
      <c r="AJ152" s="355">
        <f>X152-AG152</f>
        <v>1350269</v>
      </c>
      <c r="AK152" s="179"/>
      <c r="AL152" s="295">
        <v>0</v>
      </c>
      <c r="AM152" s="296">
        <v>0</v>
      </c>
      <c r="AN152" s="179"/>
      <c r="BQ152" s="458"/>
    </row>
    <row r="153" spans="1:69" s="308" customFormat="1" ht="24.95" customHeight="1">
      <c r="A153" s="542"/>
      <c r="B153" s="543"/>
      <c r="N153" s="179"/>
      <c r="R153" s="179"/>
      <c r="S153" s="349">
        <f>+IF([1]NOVIEMBRE!S153=0,"",[1]NOVIEMBRE!S153)</f>
        <v>2020199</v>
      </c>
      <c r="T153" s="350" t="str">
        <f>+IF([1]NOVIEMBRE!T153=0,"",[1]NOVIEMBRE!T153)</f>
        <v>Vigencias Anteriores</v>
      </c>
      <c r="U153" s="351">
        <f>+[1]ENERO!U153</f>
        <v>0</v>
      </c>
      <c r="V153" s="352">
        <f>[1]NOVIEMBRE!V153+DICIEMBRE!AL153</f>
        <v>0</v>
      </c>
      <c r="W153" s="352">
        <f>[1]NOVIEMBRE!W153+DICIEMBRE!AM153</f>
        <v>188044969</v>
      </c>
      <c r="X153" s="353">
        <f>SUM(U153:W153)</f>
        <v>188044969</v>
      </c>
      <c r="Y153" s="354">
        <f>[1]NOVIEMBRE!AA153</f>
        <v>188044969</v>
      </c>
      <c r="Z153" s="293">
        <v>0</v>
      </c>
      <c r="AA153" s="353">
        <f>SUM(Y153:Z153)</f>
        <v>188044969</v>
      </c>
      <c r="AB153" s="354">
        <f>[1]NOVIEMBRE!AD153</f>
        <v>188044969</v>
      </c>
      <c r="AC153" s="293">
        <v>0</v>
      </c>
      <c r="AD153" s="353">
        <f>SUM(AB153:AC153)</f>
        <v>188044969</v>
      </c>
      <c r="AE153" s="354">
        <f>[1]NOVIEMBRE!AG153</f>
        <v>183911922</v>
      </c>
      <c r="AF153" s="293">
        <v>0</v>
      </c>
      <c r="AG153" s="353">
        <f>SUM(AE153:AF153)</f>
        <v>183911922</v>
      </c>
      <c r="AH153" s="354">
        <f>X153-AA153</f>
        <v>0</v>
      </c>
      <c r="AI153" s="352">
        <f>X153-AD153</f>
        <v>0</v>
      </c>
      <c r="AJ153" s="355">
        <f>X153-AG153</f>
        <v>4133047</v>
      </c>
      <c r="AK153" s="179"/>
      <c r="AL153" s="295">
        <v>0</v>
      </c>
      <c r="AM153" s="296">
        <v>0</v>
      </c>
      <c r="AN153" s="179"/>
      <c r="BQ153" s="458"/>
    </row>
    <row r="154" spans="1:69" s="308" customFormat="1" ht="24.95" customHeight="1">
      <c r="A154" s="542"/>
      <c r="B154" s="543"/>
      <c r="N154" s="179"/>
      <c r="R154" s="179"/>
      <c r="S154" s="273" t="str">
        <f>+IF([1]NOVIEMBRE!S154=0,"",[1]NOVIEMBRE!S154)</f>
        <v/>
      </c>
      <c r="T154" s="274" t="str">
        <f>+IF([1]NOVIEMBRE!T154=0,"",[1]NOVIEMBRE!T154)</f>
        <v/>
      </c>
      <c r="U154" s="275"/>
      <c r="V154" s="275"/>
      <c r="W154" s="275"/>
      <c r="X154" s="275"/>
      <c r="Y154" s="275"/>
      <c r="Z154" s="275"/>
      <c r="AA154" s="275"/>
      <c r="AB154" s="275"/>
      <c r="AC154" s="275"/>
      <c r="AD154" s="275"/>
      <c r="AE154" s="275"/>
      <c r="AF154" s="275"/>
      <c r="AG154" s="275"/>
      <c r="AH154" s="275"/>
      <c r="AI154" s="275"/>
      <c r="AJ154" s="276"/>
      <c r="AK154" s="179"/>
      <c r="AL154" s="467"/>
      <c r="AM154" s="468"/>
      <c r="AN154" s="179"/>
      <c r="BQ154" s="458"/>
    </row>
    <row r="155" spans="1:69" s="308" customFormat="1" ht="24.95" customHeight="1">
      <c r="A155" s="542"/>
      <c r="B155" s="543"/>
      <c r="N155" s="179"/>
      <c r="R155" s="179"/>
      <c r="S155" s="340">
        <f>+IF([1]NOVIEMBRE!S155=0,"",[1]NOVIEMBRE!S155)</f>
        <v>2020200</v>
      </c>
      <c r="T155" s="341" t="str">
        <f>+IF([1]NOVIEMBRE!T155=0,"",[1]NOVIEMBRE!T155)</f>
        <v>Adquisición de Servicios</v>
      </c>
      <c r="U155" s="314">
        <f t="shared" ref="U155:AJ155" si="153">SUM(U156:U157)+U168</f>
        <v>1106698170</v>
      </c>
      <c r="V155" s="315">
        <f t="shared" si="153"/>
        <v>7000000</v>
      </c>
      <c r="W155" s="315">
        <f t="shared" si="153"/>
        <v>438692389</v>
      </c>
      <c r="X155" s="316">
        <f t="shared" si="153"/>
        <v>1552390559</v>
      </c>
      <c r="Y155" s="317">
        <f t="shared" si="153"/>
        <v>1371965915</v>
      </c>
      <c r="Z155" s="315">
        <f t="shared" si="153"/>
        <v>12887322</v>
      </c>
      <c r="AA155" s="316">
        <f t="shared" si="153"/>
        <v>1384853237</v>
      </c>
      <c r="AB155" s="317">
        <f t="shared" si="153"/>
        <v>1289802255</v>
      </c>
      <c r="AC155" s="315">
        <f t="shared" si="153"/>
        <v>95050982</v>
      </c>
      <c r="AD155" s="316">
        <f t="shared" si="153"/>
        <v>1384853237</v>
      </c>
      <c r="AE155" s="317">
        <f t="shared" si="153"/>
        <v>921758662</v>
      </c>
      <c r="AF155" s="315">
        <f t="shared" si="153"/>
        <v>97229968</v>
      </c>
      <c r="AG155" s="316">
        <f t="shared" si="153"/>
        <v>1018988630</v>
      </c>
      <c r="AH155" s="317">
        <f t="shared" si="153"/>
        <v>167537322</v>
      </c>
      <c r="AI155" s="315">
        <f t="shared" si="153"/>
        <v>167537322</v>
      </c>
      <c r="AJ155" s="318">
        <f t="shared" si="153"/>
        <v>533401929</v>
      </c>
      <c r="AK155" s="179"/>
      <c r="AL155" s="317">
        <f>SUM(AL156:AL157)+AL168</f>
        <v>0</v>
      </c>
      <c r="AM155" s="318">
        <f>SUM(AM156:AM157)+AM168</f>
        <v>0</v>
      </c>
      <c r="AN155" s="179"/>
      <c r="BQ155" s="458"/>
    </row>
    <row r="156" spans="1:69" s="308" customFormat="1" ht="24.95" customHeight="1">
      <c r="A156" s="542"/>
      <c r="B156" s="543"/>
      <c r="N156" s="179"/>
      <c r="P156" s="179"/>
      <c r="Q156" s="179"/>
      <c r="R156" s="179"/>
      <c r="S156" s="349">
        <f>+IF([1]NOVIEMBRE!S156=0,"",[1]NOVIEMBRE!S156)</f>
        <v>2020201</v>
      </c>
      <c r="T156" s="350" t="str">
        <f>+IF([1]NOVIEMBRE!T156=0,"",[1]NOVIEMBRE!T156)</f>
        <v>Mantenimiento Hospitalario</v>
      </c>
      <c r="U156" s="351">
        <f>+[1]ENERO!U156</f>
        <v>600000000</v>
      </c>
      <c r="V156" s="352">
        <f>[1]NOVIEMBRE!V156+DICIEMBRE!AL156</f>
        <v>0</v>
      </c>
      <c r="W156" s="352">
        <f>[1]NOVIEMBRE!W156+DICIEMBRE!AM156</f>
        <v>0</v>
      </c>
      <c r="X156" s="353">
        <f>SUM(U156:W156)</f>
        <v>600000000</v>
      </c>
      <c r="Y156" s="354">
        <f>[1]NOVIEMBRE!AA156</f>
        <v>590538841</v>
      </c>
      <c r="Z156" s="293">
        <f>-10140508-3000000-100000</f>
        <v>-13240508</v>
      </c>
      <c r="AA156" s="353">
        <f>SUM(Y156:Z156)</f>
        <v>577298333</v>
      </c>
      <c r="AB156" s="354">
        <f>[1]NOVIEMBRE!AD156</f>
        <v>527617501</v>
      </c>
      <c r="AC156" s="293">
        <v>49680832</v>
      </c>
      <c r="AD156" s="353">
        <f>SUM(AB156:AC156)</f>
        <v>577298333</v>
      </c>
      <c r="AE156" s="354">
        <f>[1]NOVIEMBRE!AG156</f>
        <v>431682773</v>
      </c>
      <c r="AF156" s="293">
        <v>18920767</v>
      </c>
      <c r="AG156" s="353">
        <f>SUM(AE156:AF156)</f>
        <v>450603540</v>
      </c>
      <c r="AH156" s="354">
        <f>X156-AA156</f>
        <v>22701667</v>
      </c>
      <c r="AI156" s="352">
        <f>X156-AD156</f>
        <v>22701667</v>
      </c>
      <c r="AJ156" s="355">
        <f>X156-AG156</f>
        <v>149396460</v>
      </c>
      <c r="AK156" s="179"/>
      <c r="AL156" s="295">
        <v>0</v>
      </c>
      <c r="AM156" s="296">
        <v>0</v>
      </c>
      <c r="AN156" s="179"/>
      <c r="BQ156" s="458"/>
    </row>
    <row r="157" spans="1:69" s="308" customFormat="1" ht="24.95" customHeight="1">
      <c r="A157" s="542"/>
      <c r="B157" s="543"/>
      <c r="N157" s="179"/>
      <c r="P157" s="179"/>
      <c r="Q157" s="179"/>
      <c r="R157" s="179"/>
      <c r="S157" s="349">
        <f>+IF([1]NOVIEMBRE!S157=0,"",[1]NOVIEMBRE!S157)</f>
        <v>2020202</v>
      </c>
      <c r="T157" s="350" t="str">
        <f>+IF([1]NOVIEMBRE!T157=0,"",[1]NOVIEMBRE!T157)</f>
        <v>Otros</v>
      </c>
      <c r="U157" s="351">
        <f t="shared" ref="U157:AJ157" si="154">SUM(U158:U167)</f>
        <v>506698170</v>
      </c>
      <c r="V157" s="352">
        <f t="shared" si="154"/>
        <v>7000000</v>
      </c>
      <c r="W157" s="352">
        <f t="shared" si="154"/>
        <v>25000000</v>
      </c>
      <c r="X157" s="353">
        <f t="shared" si="154"/>
        <v>538698170</v>
      </c>
      <c r="Y157" s="354">
        <f t="shared" si="154"/>
        <v>367734685</v>
      </c>
      <c r="Z157" s="385">
        <f t="shared" si="154"/>
        <v>26127830</v>
      </c>
      <c r="AA157" s="353">
        <f t="shared" si="154"/>
        <v>393862515</v>
      </c>
      <c r="AB157" s="354">
        <f t="shared" si="154"/>
        <v>348492365</v>
      </c>
      <c r="AC157" s="385">
        <f t="shared" si="154"/>
        <v>45370150</v>
      </c>
      <c r="AD157" s="353">
        <f t="shared" si="154"/>
        <v>393862515</v>
      </c>
      <c r="AE157" s="354">
        <f t="shared" si="154"/>
        <v>221168624</v>
      </c>
      <c r="AF157" s="385">
        <f t="shared" si="154"/>
        <v>47821632</v>
      </c>
      <c r="AG157" s="353">
        <f t="shared" si="154"/>
        <v>268990256</v>
      </c>
      <c r="AH157" s="354">
        <f t="shared" si="154"/>
        <v>144835655</v>
      </c>
      <c r="AI157" s="352">
        <f t="shared" si="154"/>
        <v>144835655</v>
      </c>
      <c r="AJ157" s="355">
        <f t="shared" si="154"/>
        <v>269707914</v>
      </c>
      <c r="AK157" s="302"/>
      <c r="AL157" s="386">
        <f>SUM(AL158:AL167)</f>
        <v>0</v>
      </c>
      <c r="AM157" s="387">
        <f>SUM(AM158:AM167)</f>
        <v>0</v>
      </c>
      <c r="AN157" s="179"/>
      <c r="BQ157" s="458"/>
    </row>
    <row r="158" spans="1:69" s="308" customFormat="1" ht="24.95" customHeight="1">
      <c r="A158" s="542"/>
      <c r="B158" s="543"/>
      <c r="N158" s="179"/>
      <c r="P158" s="179"/>
      <c r="Q158" s="179"/>
      <c r="R158" s="179"/>
      <c r="S158" s="399" t="str">
        <f>+IF([1]NOVIEMBRE!S158=0,"",[1]NOVIEMBRE!S158)</f>
        <v>2020202-1</v>
      </c>
      <c r="T158" s="400" t="str">
        <f>+IF([1]NOVIEMBRE!T158=0,"",[1]NOVIEMBRE!T158)</f>
        <v>Seguros</v>
      </c>
      <c r="U158" s="351">
        <f>+[1]ENERO!U158</f>
        <v>147373262</v>
      </c>
      <c r="V158" s="352">
        <f>[1]NOVIEMBRE!V158+DICIEMBRE!AL158</f>
        <v>0</v>
      </c>
      <c r="W158" s="352">
        <f>[1]NOVIEMBRE!W158+DICIEMBRE!AM158</f>
        <v>0</v>
      </c>
      <c r="X158" s="353">
        <f t="shared" ref="X158:X168" si="155">SUM(U158:W158)</f>
        <v>147373262</v>
      </c>
      <c r="Y158" s="354">
        <f>[1]NOVIEMBRE!AA158</f>
        <v>57927620</v>
      </c>
      <c r="Z158" s="293">
        <v>1082250</v>
      </c>
      <c r="AA158" s="353">
        <f t="shared" ref="AA158:AA168" si="156">SUM(Y158:Z158)</f>
        <v>59009870</v>
      </c>
      <c r="AB158" s="354">
        <f>[1]NOVIEMBRE!AD158</f>
        <v>57927620</v>
      </c>
      <c r="AC158" s="293">
        <v>1082250</v>
      </c>
      <c r="AD158" s="353">
        <f t="shared" ref="AD158:AD168" si="157">SUM(AB158:AC158)</f>
        <v>59009870</v>
      </c>
      <c r="AE158" s="354">
        <f>[1]NOVIEMBRE!AG158</f>
        <v>57927620</v>
      </c>
      <c r="AF158" s="293">
        <v>0</v>
      </c>
      <c r="AG158" s="353">
        <f t="shared" ref="AG158:AG168" si="158">SUM(AE158:AF158)</f>
        <v>57927620</v>
      </c>
      <c r="AH158" s="354">
        <f t="shared" ref="AH158:AH168" si="159">X158-AA158</f>
        <v>88363392</v>
      </c>
      <c r="AI158" s="352">
        <f t="shared" ref="AI158:AI168" si="160">X158-AD158</f>
        <v>88363392</v>
      </c>
      <c r="AJ158" s="355">
        <f t="shared" ref="AJ158:AJ168" si="161">X158-AG158</f>
        <v>89445642</v>
      </c>
      <c r="AK158" s="179"/>
      <c r="AL158" s="295">
        <v>0</v>
      </c>
      <c r="AM158" s="296">
        <v>0</v>
      </c>
      <c r="AN158" s="179"/>
      <c r="BQ158" s="458"/>
    </row>
    <row r="159" spans="1:69" s="308" customFormat="1" ht="24.95" customHeight="1">
      <c r="A159" s="542"/>
      <c r="B159" s="543"/>
      <c r="N159" s="179"/>
      <c r="P159" s="179"/>
      <c r="Q159" s="179"/>
      <c r="R159" s="179"/>
      <c r="S159" s="399" t="str">
        <f>+IF([1]NOVIEMBRE!S159=0,"",[1]NOVIEMBRE!S159)</f>
        <v>2020202-2</v>
      </c>
      <c r="T159" s="400" t="str">
        <f>+IF([1]NOVIEMBRE!T159=0,"",[1]NOVIEMBRE!T159)</f>
        <v>Impresos y Publicaciones</v>
      </c>
      <c r="U159" s="351">
        <f>+[1]ENERO!U159</f>
        <v>0</v>
      </c>
      <c r="V159" s="352">
        <f>[1]NOVIEMBRE!V159+DICIEMBRE!AL159</f>
        <v>0</v>
      </c>
      <c r="W159" s="352">
        <f>[1]NOVIEMBRE!W159+DICIEMBRE!AM159</f>
        <v>0</v>
      </c>
      <c r="X159" s="353">
        <f t="shared" si="155"/>
        <v>0</v>
      </c>
      <c r="Y159" s="354">
        <f>[1]NOVIEMBRE!AA159</f>
        <v>0</v>
      </c>
      <c r="Z159" s="293">
        <v>0</v>
      </c>
      <c r="AA159" s="353">
        <f t="shared" si="156"/>
        <v>0</v>
      </c>
      <c r="AB159" s="354">
        <f>[1]NOVIEMBRE!AD159</f>
        <v>0</v>
      </c>
      <c r="AC159" s="293">
        <v>0</v>
      </c>
      <c r="AD159" s="353">
        <f t="shared" si="157"/>
        <v>0</v>
      </c>
      <c r="AE159" s="354">
        <f>[1]NOVIEMBRE!AG159</f>
        <v>0</v>
      </c>
      <c r="AF159" s="293">
        <v>0</v>
      </c>
      <c r="AG159" s="353">
        <f t="shared" si="158"/>
        <v>0</v>
      </c>
      <c r="AH159" s="354">
        <f t="shared" si="159"/>
        <v>0</v>
      </c>
      <c r="AI159" s="352">
        <f t="shared" si="160"/>
        <v>0</v>
      </c>
      <c r="AJ159" s="355">
        <f t="shared" si="161"/>
        <v>0</v>
      </c>
      <c r="AK159" s="179"/>
      <c r="AL159" s="295">
        <v>0</v>
      </c>
      <c r="AM159" s="296">
        <v>0</v>
      </c>
      <c r="AN159" s="179"/>
      <c r="BQ159" s="458"/>
    </row>
    <row r="160" spans="1:69" s="308" customFormat="1" ht="24.95" customHeight="1">
      <c r="A160" s="542"/>
      <c r="B160" s="543"/>
      <c r="N160" s="179"/>
      <c r="P160" s="179"/>
      <c r="Q160" s="179"/>
      <c r="R160" s="179"/>
      <c r="S160" s="399" t="str">
        <f>+IF([1]NOVIEMBRE!S160=0,"",[1]NOVIEMBRE!S160)</f>
        <v>2020202-3</v>
      </c>
      <c r="T160" s="400" t="str">
        <f>+IF([1]NOVIEMBRE!T160=0,"",[1]NOVIEMBRE!T160)</f>
        <v>Pago a otras IPS</v>
      </c>
      <c r="U160" s="351">
        <f>+[1]ENERO!U160</f>
        <v>5000000</v>
      </c>
      <c r="V160" s="352">
        <f>[1]NOVIEMBRE!V160+DICIEMBRE!AL160</f>
        <v>0</v>
      </c>
      <c r="W160" s="352">
        <f>[1]NOVIEMBRE!W160+DICIEMBRE!AM160</f>
        <v>0</v>
      </c>
      <c r="X160" s="353">
        <f t="shared" si="155"/>
        <v>5000000</v>
      </c>
      <c r="Y160" s="354">
        <f>[1]NOVIEMBRE!AA160</f>
        <v>355040</v>
      </c>
      <c r="Z160" s="293">
        <v>0</v>
      </c>
      <c r="AA160" s="353">
        <f t="shared" si="156"/>
        <v>355040</v>
      </c>
      <c r="AB160" s="354">
        <f>[1]NOVIEMBRE!AD160</f>
        <v>355040</v>
      </c>
      <c r="AC160" s="293">
        <v>0</v>
      </c>
      <c r="AD160" s="353">
        <f t="shared" si="157"/>
        <v>355040</v>
      </c>
      <c r="AE160" s="354">
        <f>[1]NOVIEMBRE!AG160</f>
        <v>355040</v>
      </c>
      <c r="AF160" s="293">
        <v>0</v>
      </c>
      <c r="AG160" s="353">
        <f t="shared" si="158"/>
        <v>355040</v>
      </c>
      <c r="AH160" s="354">
        <f t="shared" si="159"/>
        <v>4644960</v>
      </c>
      <c r="AI160" s="352">
        <f t="shared" si="160"/>
        <v>4644960</v>
      </c>
      <c r="AJ160" s="355">
        <f t="shared" si="161"/>
        <v>4644960</v>
      </c>
      <c r="AK160" s="179"/>
      <c r="AL160" s="295">
        <v>0</v>
      </c>
      <c r="AM160" s="296">
        <v>0</v>
      </c>
      <c r="AN160" s="179"/>
      <c r="BQ160" s="458"/>
    </row>
    <row r="161" spans="1:69" s="308" customFormat="1" ht="24.95" customHeight="1">
      <c r="A161" s="542"/>
      <c r="B161" s="543"/>
      <c r="N161" s="179"/>
      <c r="P161" s="179"/>
      <c r="Q161" s="179"/>
      <c r="R161" s="179"/>
      <c r="S161" s="399" t="str">
        <f>+IF([1]NOVIEMBRE!S161=0,"",[1]NOVIEMBRE!S161)</f>
        <v>2020202-4</v>
      </c>
      <c r="T161" s="400" t="str">
        <f>+IF([1]NOVIEMBRE!T161=0,"",[1]NOVIEMBRE!T161)</f>
        <v>Comunicaciones y Transportes</v>
      </c>
      <c r="U161" s="351">
        <f>+[1]ENERO!U161</f>
        <v>0</v>
      </c>
      <c r="V161" s="352">
        <f>[1]NOVIEMBRE!V161+DICIEMBRE!AL161</f>
        <v>0</v>
      </c>
      <c r="W161" s="352">
        <f>[1]NOVIEMBRE!W161+DICIEMBRE!AM161</f>
        <v>0</v>
      </c>
      <c r="X161" s="353">
        <f t="shared" si="155"/>
        <v>0</v>
      </c>
      <c r="Y161" s="354">
        <f>[1]NOVIEMBRE!AA161</f>
        <v>0</v>
      </c>
      <c r="Z161" s="293">
        <v>0</v>
      </c>
      <c r="AA161" s="353">
        <f t="shared" si="156"/>
        <v>0</v>
      </c>
      <c r="AB161" s="354">
        <f>[1]NOVIEMBRE!AD161</f>
        <v>0</v>
      </c>
      <c r="AC161" s="293">
        <v>0</v>
      </c>
      <c r="AD161" s="353">
        <f t="shared" si="157"/>
        <v>0</v>
      </c>
      <c r="AE161" s="354">
        <f>[1]NOVIEMBRE!AG161</f>
        <v>0</v>
      </c>
      <c r="AF161" s="293">
        <v>0</v>
      </c>
      <c r="AG161" s="353">
        <f t="shared" si="158"/>
        <v>0</v>
      </c>
      <c r="AH161" s="354">
        <f t="shared" si="159"/>
        <v>0</v>
      </c>
      <c r="AI161" s="352">
        <f t="shared" si="160"/>
        <v>0</v>
      </c>
      <c r="AJ161" s="355">
        <f t="shared" si="161"/>
        <v>0</v>
      </c>
      <c r="AK161" s="179"/>
      <c r="AL161" s="295">
        <v>0</v>
      </c>
      <c r="AM161" s="296">
        <v>0</v>
      </c>
      <c r="AN161" s="179"/>
      <c r="BQ161" s="458"/>
    </row>
    <row r="162" spans="1:69" s="308" customFormat="1" ht="24.95" customHeight="1">
      <c r="A162" s="542"/>
      <c r="B162" s="543"/>
      <c r="N162" s="179"/>
      <c r="P162" s="179"/>
      <c r="Q162" s="179"/>
      <c r="R162" s="179"/>
      <c r="S162" s="399" t="str">
        <f>+IF([1]NOVIEMBRE!S162=0,"",[1]NOVIEMBRE!S162)</f>
        <v>2020202-5</v>
      </c>
      <c r="T162" s="400" t="str">
        <f>+IF([1]NOVIEMBRE!T162=0,"",[1]NOVIEMBRE!T162)</f>
        <v>Viáticos y Gastos de Viaje</v>
      </c>
      <c r="U162" s="351">
        <f>+[1]ENERO!U162</f>
        <v>0</v>
      </c>
      <c r="V162" s="352">
        <f>[1]NOVIEMBRE!V162+DICIEMBRE!AL162</f>
        <v>0</v>
      </c>
      <c r="W162" s="352">
        <f>[1]NOVIEMBRE!W162+DICIEMBRE!AM162</f>
        <v>0</v>
      </c>
      <c r="X162" s="353">
        <f t="shared" si="155"/>
        <v>0</v>
      </c>
      <c r="Y162" s="354">
        <f>[1]NOVIEMBRE!AA162</f>
        <v>0</v>
      </c>
      <c r="Z162" s="293">
        <v>0</v>
      </c>
      <c r="AA162" s="353">
        <f t="shared" si="156"/>
        <v>0</v>
      </c>
      <c r="AB162" s="354">
        <f>[1]NOVIEMBRE!AD162</f>
        <v>0</v>
      </c>
      <c r="AC162" s="293">
        <v>0</v>
      </c>
      <c r="AD162" s="353">
        <f t="shared" si="157"/>
        <v>0</v>
      </c>
      <c r="AE162" s="354">
        <f>[1]NOVIEMBRE!AG162</f>
        <v>0</v>
      </c>
      <c r="AF162" s="293">
        <v>0</v>
      </c>
      <c r="AG162" s="353">
        <f t="shared" si="158"/>
        <v>0</v>
      </c>
      <c r="AH162" s="354">
        <f t="shared" si="159"/>
        <v>0</v>
      </c>
      <c r="AI162" s="352">
        <f t="shared" si="160"/>
        <v>0</v>
      </c>
      <c r="AJ162" s="355">
        <f t="shared" si="161"/>
        <v>0</v>
      </c>
      <c r="AK162" s="179"/>
      <c r="AL162" s="295">
        <v>0</v>
      </c>
      <c r="AM162" s="296">
        <v>0</v>
      </c>
      <c r="AN162" s="179"/>
      <c r="BQ162" s="458"/>
    </row>
    <row r="163" spans="1:69" s="308" customFormat="1" ht="24.95" customHeight="1">
      <c r="A163" s="542"/>
      <c r="B163" s="543"/>
      <c r="N163" s="179"/>
      <c r="P163" s="179"/>
      <c r="Q163" s="179"/>
      <c r="R163" s="179"/>
      <c r="S163" s="399" t="str">
        <f>+IF([1]NOVIEMBRE!S163=0,"",[1]NOVIEMBRE!S163)</f>
        <v>2020202-6</v>
      </c>
      <c r="T163" s="400" t="str">
        <f>+IF([1]NOVIEMBRE!T163=0,"",[1]NOVIEMBRE!T163)</f>
        <v>Plan Integral de Manejo de Residuos Sólidos Hospitalarios</v>
      </c>
      <c r="U163" s="351">
        <f>+[1]ENERO!U163</f>
        <v>80000000</v>
      </c>
      <c r="V163" s="352">
        <f>[1]NOVIEMBRE!V163+DICIEMBRE!AL163</f>
        <v>0</v>
      </c>
      <c r="W163" s="352">
        <f>[1]NOVIEMBRE!W163+DICIEMBRE!AM163</f>
        <v>0</v>
      </c>
      <c r="X163" s="353">
        <f t="shared" si="155"/>
        <v>80000000</v>
      </c>
      <c r="Y163" s="354">
        <f>[1]NOVIEMBRE!AA163</f>
        <v>68000000</v>
      </c>
      <c r="Z163" s="293">
        <v>-5448913</v>
      </c>
      <c r="AA163" s="353">
        <f t="shared" si="156"/>
        <v>62551087</v>
      </c>
      <c r="AB163" s="354">
        <f>[1]NOVIEMBRE!AD163</f>
        <v>56776519</v>
      </c>
      <c r="AC163" s="293">
        <v>5774568</v>
      </c>
      <c r="AD163" s="353">
        <f t="shared" si="157"/>
        <v>62551087</v>
      </c>
      <c r="AE163" s="354">
        <f>[1]NOVIEMBRE!AG163</f>
        <v>34630127</v>
      </c>
      <c r="AF163" s="293">
        <v>4925460</v>
      </c>
      <c r="AG163" s="353">
        <f t="shared" si="158"/>
        <v>39555587</v>
      </c>
      <c r="AH163" s="354">
        <f t="shared" si="159"/>
        <v>17448913</v>
      </c>
      <c r="AI163" s="352">
        <f t="shared" si="160"/>
        <v>17448913</v>
      </c>
      <c r="AJ163" s="355">
        <f t="shared" si="161"/>
        <v>40444413</v>
      </c>
      <c r="AK163" s="179"/>
      <c r="AL163" s="295">
        <v>0</v>
      </c>
      <c r="AM163" s="296">
        <v>0</v>
      </c>
      <c r="AN163" s="179"/>
      <c r="BQ163" s="458"/>
    </row>
    <row r="164" spans="1:69" s="308" customFormat="1" ht="24.95" customHeight="1">
      <c r="A164" s="542"/>
      <c r="B164" s="543"/>
      <c r="N164" s="179"/>
      <c r="P164" s="179"/>
      <c r="Q164" s="179"/>
      <c r="R164" s="179"/>
      <c r="S164" s="399" t="str">
        <f>+IF([1]NOVIEMBRE!S164=0,"",[1]NOVIEMBRE!S164)</f>
        <v>2020202-7</v>
      </c>
      <c r="T164" s="400" t="str">
        <f>+IF([1]NOVIEMBRE!T164=0,"",[1]NOVIEMBRE!T164)</f>
        <v>Servicios de Laboratorio contratados con terceros</v>
      </c>
      <c r="U164" s="351">
        <f>+[1]ENERO!U164</f>
        <v>136142706</v>
      </c>
      <c r="V164" s="352">
        <f>[1]NOVIEMBRE!V164+DICIEMBRE!AL164</f>
        <v>0</v>
      </c>
      <c r="W164" s="352">
        <f>[1]NOVIEMBRE!W164+DICIEMBRE!AM164</f>
        <v>0</v>
      </c>
      <c r="X164" s="353">
        <f t="shared" si="155"/>
        <v>136142706</v>
      </c>
      <c r="Y164" s="354">
        <f>[1]NOVIEMBRE!AA164</f>
        <v>95550498</v>
      </c>
      <c r="Z164" s="293">
        <v>27377018</v>
      </c>
      <c r="AA164" s="353">
        <f t="shared" si="156"/>
        <v>122927516</v>
      </c>
      <c r="AB164" s="354">
        <f>[1]NOVIEMBRE!AD164</f>
        <v>95550498</v>
      </c>
      <c r="AC164" s="293">
        <v>27377018</v>
      </c>
      <c r="AD164" s="353">
        <f t="shared" si="157"/>
        <v>122927516</v>
      </c>
      <c r="AE164" s="354">
        <f>[1]NOVIEMBRE!AG164</f>
        <v>41041606</v>
      </c>
      <c r="AF164" s="293">
        <v>21500181</v>
      </c>
      <c r="AG164" s="353">
        <f t="shared" si="158"/>
        <v>62541787</v>
      </c>
      <c r="AH164" s="354">
        <f t="shared" si="159"/>
        <v>13215190</v>
      </c>
      <c r="AI164" s="352">
        <f t="shared" si="160"/>
        <v>13215190</v>
      </c>
      <c r="AJ164" s="355">
        <f t="shared" si="161"/>
        <v>73600919</v>
      </c>
      <c r="AK164" s="179"/>
      <c r="AL164" s="295">
        <v>0</v>
      </c>
      <c r="AM164" s="296">
        <v>0</v>
      </c>
      <c r="AN164" s="179"/>
      <c r="BQ164" s="458"/>
    </row>
    <row r="165" spans="1:69" s="308" customFormat="1" ht="24.95" customHeight="1">
      <c r="A165" s="542"/>
      <c r="B165" s="543"/>
      <c r="N165" s="179"/>
      <c r="P165" s="179"/>
      <c r="Q165" s="179"/>
      <c r="R165" s="179"/>
      <c r="S165" s="399" t="str">
        <f>+IF([1]NOVIEMBRE!S165=0,"",[1]NOVIEMBRE!S165)</f>
        <v>2020202-8</v>
      </c>
      <c r="T165" s="400" t="str">
        <f>+IF([1]NOVIEMBRE!T165=0,"",[1]NOVIEMBRE!T165)</f>
        <v>Servicios de Rayos X e Imaginología contratado con terceros</v>
      </c>
      <c r="U165" s="351">
        <f>+[1]ENERO!U165</f>
        <v>0</v>
      </c>
      <c r="V165" s="352">
        <f>[1]NOVIEMBRE!V165+DICIEMBRE!AL165</f>
        <v>0</v>
      </c>
      <c r="W165" s="352">
        <f>[1]NOVIEMBRE!W165+DICIEMBRE!AM165</f>
        <v>0</v>
      </c>
      <c r="X165" s="353">
        <f t="shared" si="155"/>
        <v>0</v>
      </c>
      <c r="Y165" s="354">
        <f>[1]NOVIEMBRE!AA165</f>
        <v>0</v>
      </c>
      <c r="Z165" s="293">
        <v>0</v>
      </c>
      <c r="AA165" s="353">
        <f t="shared" si="156"/>
        <v>0</v>
      </c>
      <c r="AB165" s="354">
        <f>[1]NOVIEMBRE!AD165</f>
        <v>0</v>
      </c>
      <c r="AC165" s="293">
        <v>0</v>
      </c>
      <c r="AD165" s="353">
        <f t="shared" si="157"/>
        <v>0</v>
      </c>
      <c r="AE165" s="354">
        <f>[1]NOVIEMBRE!AG165</f>
        <v>0</v>
      </c>
      <c r="AF165" s="293">
        <v>0</v>
      </c>
      <c r="AG165" s="353">
        <f t="shared" si="158"/>
        <v>0</v>
      </c>
      <c r="AH165" s="354">
        <f t="shared" si="159"/>
        <v>0</v>
      </c>
      <c r="AI165" s="352">
        <f t="shared" si="160"/>
        <v>0</v>
      </c>
      <c r="AJ165" s="355">
        <f t="shared" si="161"/>
        <v>0</v>
      </c>
      <c r="AK165" s="179"/>
      <c r="AL165" s="295">
        <v>0</v>
      </c>
      <c r="AM165" s="296">
        <v>0</v>
      </c>
      <c r="AN165" s="179"/>
      <c r="BQ165" s="458"/>
    </row>
    <row r="166" spans="1:69" s="308" customFormat="1" ht="24.95" customHeight="1">
      <c r="A166" s="542"/>
      <c r="B166" s="543"/>
      <c r="N166" s="179"/>
      <c r="P166" s="179"/>
      <c r="Q166" s="179"/>
      <c r="R166" s="179"/>
      <c r="S166" s="399" t="str">
        <f>+IF([1]NOVIEMBRE!S166=0,"",[1]NOVIEMBRE!S166)</f>
        <v>2020202-9</v>
      </c>
      <c r="T166" s="400" t="str">
        <f>+IF([1]NOVIEMBRE!T166=0,"",[1]NOVIEMBRE!T166)</f>
        <v>Arrendamientos</v>
      </c>
      <c r="U166" s="351">
        <f>+[1]ENERO!U166</f>
        <v>138182202</v>
      </c>
      <c r="V166" s="352">
        <f>[1]NOVIEMBRE!V166+DICIEMBRE!AL166</f>
        <v>7000000</v>
      </c>
      <c r="W166" s="352">
        <f>[1]NOVIEMBRE!W166+DICIEMBRE!AM166</f>
        <v>25000000</v>
      </c>
      <c r="X166" s="353">
        <f t="shared" si="155"/>
        <v>170182202</v>
      </c>
      <c r="Y166" s="354">
        <f>[1]NOVIEMBRE!AA166</f>
        <v>145901527</v>
      </c>
      <c r="Z166" s="293">
        <v>3117475</v>
      </c>
      <c r="AA166" s="353">
        <f t="shared" si="156"/>
        <v>149019002</v>
      </c>
      <c r="AB166" s="354">
        <f>[1]NOVIEMBRE!AD166</f>
        <v>137882688</v>
      </c>
      <c r="AC166" s="293">
        <v>11136314</v>
      </c>
      <c r="AD166" s="353">
        <f t="shared" si="157"/>
        <v>149019002</v>
      </c>
      <c r="AE166" s="354">
        <f>[1]NOVIEMBRE!AG166</f>
        <v>87214231</v>
      </c>
      <c r="AF166" s="293">
        <v>21395991</v>
      </c>
      <c r="AG166" s="353">
        <f t="shared" si="158"/>
        <v>108610222</v>
      </c>
      <c r="AH166" s="354">
        <f t="shared" si="159"/>
        <v>21163200</v>
      </c>
      <c r="AI166" s="352">
        <f t="shared" si="160"/>
        <v>21163200</v>
      </c>
      <c r="AJ166" s="355">
        <f t="shared" si="161"/>
        <v>61571980</v>
      </c>
      <c r="AK166" s="179"/>
      <c r="AL166" s="295">
        <v>0</v>
      </c>
      <c r="AM166" s="296">
        <v>0</v>
      </c>
      <c r="AN166" s="179"/>
      <c r="BQ166" s="458"/>
    </row>
    <row r="167" spans="1:69" s="308" customFormat="1" ht="24.95" customHeight="1">
      <c r="A167" s="542"/>
      <c r="B167" s="543"/>
      <c r="N167" s="179"/>
      <c r="P167" s="179"/>
      <c r="Q167" s="179"/>
      <c r="R167" s="179"/>
      <c r="S167" s="399" t="str">
        <f>+IF([1]NOVIEMBRE!S167=0,"",[1]NOVIEMBRE!S167)</f>
        <v>2020202-10</v>
      </c>
      <c r="T167" s="400" t="str">
        <f>+IF([1]NOVIEMBRE!T167=0,"",[1]NOVIEMBRE!T167)</f>
        <v>Servicios Públicos</v>
      </c>
      <c r="U167" s="351">
        <f>+[1]ENERO!U167</f>
        <v>0</v>
      </c>
      <c r="V167" s="352">
        <f>[1]NOVIEMBRE!V167+DICIEMBRE!AL167</f>
        <v>0</v>
      </c>
      <c r="W167" s="352">
        <f>[1]NOVIEMBRE!W167+DICIEMBRE!AM167</f>
        <v>0</v>
      </c>
      <c r="X167" s="353">
        <f>SUM(U167:W167)</f>
        <v>0</v>
      </c>
      <c r="Y167" s="354">
        <f>[1]NOVIEMBRE!AA167</f>
        <v>0</v>
      </c>
      <c r="Z167" s="293">
        <v>0</v>
      </c>
      <c r="AA167" s="353">
        <f>SUM(Y167:Z167)</f>
        <v>0</v>
      </c>
      <c r="AB167" s="354">
        <f>[1]NOVIEMBRE!AD167</f>
        <v>0</v>
      </c>
      <c r="AC167" s="293">
        <v>0</v>
      </c>
      <c r="AD167" s="353">
        <f>SUM(AB167:AC167)</f>
        <v>0</v>
      </c>
      <c r="AE167" s="354">
        <f>[1]NOVIEMBRE!AG167</f>
        <v>0</v>
      </c>
      <c r="AF167" s="293">
        <v>0</v>
      </c>
      <c r="AG167" s="353">
        <f>SUM(AE167:AF167)</f>
        <v>0</v>
      </c>
      <c r="AH167" s="354">
        <f>X167-AA167</f>
        <v>0</v>
      </c>
      <c r="AI167" s="352">
        <f>X167-AD167</f>
        <v>0</v>
      </c>
      <c r="AJ167" s="355">
        <f>X167-AG167</f>
        <v>0</v>
      </c>
      <c r="AK167" s="179"/>
      <c r="AL167" s="295"/>
      <c r="AM167" s="296"/>
      <c r="AN167" s="179"/>
      <c r="BQ167" s="458"/>
    </row>
    <row r="168" spans="1:69" s="308" customFormat="1" ht="24.95" customHeight="1">
      <c r="A168" s="542"/>
      <c r="B168" s="543"/>
      <c r="N168" s="179"/>
      <c r="P168" s="179"/>
      <c r="Q168" s="179"/>
      <c r="R168" s="179"/>
      <c r="S168" s="349">
        <f>+IF([1]NOVIEMBRE!S168=0,"",[1]NOVIEMBRE!S168)</f>
        <v>2020299</v>
      </c>
      <c r="T168" s="350" t="str">
        <f>+IF([1]NOVIEMBRE!T168=0,"",[1]NOVIEMBRE!T168)</f>
        <v>Vigencias Anteriores</v>
      </c>
      <c r="U168" s="351">
        <f>+[1]ENERO!U168</f>
        <v>0</v>
      </c>
      <c r="V168" s="352">
        <f>[1]NOVIEMBRE!V168+DICIEMBRE!AL168</f>
        <v>0</v>
      </c>
      <c r="W168" s="352">
        <f>[1]NOVIEMBRE!W168+DICIEMBRE!AM168</f>
        <v>413692389</v>
      </c>
      <c r="X168" s="353">
        <f t="shared" si="155"/>
        <v>413692389</v>
      </c>
      <c r="Y168" s="354">
        <f>[1]NOVIEMBRE!AA168</f>
        <v>413692389</v>
      </c>
      <c r="Z168" s="293">
        <v>0</v>
      </c>
      <c r="AA168" s="353">
        <f t="shared" si="156"/>
        <v>413692389</v>
      </c>
      <c r="AB168" s="354">
        <f>[1]NOVIEMBRE!AD168</f>
        <v>413692389</v>
      </c>
      <c r="AC168" s="293">
        <v>0</v>
      </c>
      <c r="AD168" s="353">
        <f t="shared" si="157"/>
        <v>413692389</v>
      </c>
      <c r="AE168" s="354">
        <f>[1]NOVIEMBRE!AG168</f>
        <v>268907265</v>
      </c>
      <c r="AF168" s="293">
        <v>30487569</v>
      </c>
      <c r="AG168" s="353">
        <f t="shared" si="158"/>
        <v>299394834</v>
      </c>
      <c r="AH168" s="354">
        <f t="shared" si="159"/>
        <v>0</v>
      </c>
      <c r="AI168" s="352">
        <f t="shared" si="160"/>
        <v>0</v>
      </c>
      <c r="AJ168" s="355">
        <f t="shared" si="161"/>
        <v>114297555</v>
      </c>
      <c r="AK168" s="179"/>
      <c r="AL168" s="295">
        <v>0</v>
      </c>
      <c r="AM168" s="296">
        <v>0</v>
      </c>
      <c r="AN168" s="179"/>
      <c r="BQ168" s="458"/>
    </row>
    <row r="169" spans="1:69" s="308" customFormat="1" ht="24.95" customHeight="1">
      <c r="A169" s="542"/>
      <c r="B169" s="543"/>
      <c r="N169" s="179"/>
      <c r="P169" s="179"/>
      <c r="Q169" s="179"/>
      <c r="R169" s="179"/>
      <c r="S169" s="273" t="str">
        <f>+IF([1]NOVIEMBRE!S169=0,"",[1]NOVIEMBRE!S169)</f>
        <v/>
      </c>
      <c r="T169" s="274" t="str">
        <f>+IF([1]NOVIEMBRE!T169=0,"",[1]NOVIEMBRE!T169)</f>
        <v/>
      </c>
      <c r="U169" s="275"/>
      <c r="V169" s="275"/>
      <c r="W169" s="275"/>
      <c r="X169" s="275"/>
      <c r="Y169" s="275"/>
      <c r="Z169" s="275"/>
      <c r="AA169" s="275"/>
      <c r="AB169" s="275"/>
      <c r="AC169" s="275"/>
      <c r="AD169" s="275"/>
      <c r="AE169" s="275"/>
      <c r="AF169" s="275"/>
      <c r="AG169" s="275"/>
      <c r="AH169" s="275"/>
      <c r="AI169" s="275"/>
      <c r="AJ169" s="276"/>
      <c r="AK169" s="179"/>
      <c r="AL169" s="467"/>
      <c r="AM169" s="468"/>
      <c r="AN169" s="179"/>
      <c r="BQ169" s="458"/>
    </row>
    <row r="170" spans="1:69" s="308" customFormat="1" ht="24.95" customHeight="1">
      <c r="A170" s="542"/>
      <c r="B170" s="543"/>
      <c r="N170" s="179"/>
      <c r="P170" s="179"/>
      <c r="Q170" s="179"/>
      <c r="R170" s="179"/>
      <c r="S170" s="312">
        <f>+IF([1]NOVIEMBRE!S170=0,"",[1]NOVIEMBRE!S170)</f>
        <v>3000000</v>
      </c>
      <c r="T170" s="501" t="str">
        <f>+IF([1]NOVIEMBRE!T170=0,"",[1]NOVIEMBRE!T170)</f>
        <v>TRANSFERENCIAS CORRIENTES</v>
      </c>
      <c r="U170" s="502">
        <f t="shared" ref="U170:AJ170" si="162">U172+U176+U185</f>
        <v>182934464</v>
      </c>
      <c r="V170" s="503">
        <f t="shared" si="162"/>
        <v>138000000</v>
      </c>
      <c r="W170" s="503">
        <f t="shared" si="162"/>
        <v>82444461</v>
      </c>
      <c r="X170" s="504">
        <f t="shared" si="162"/>
        <v>403378925</v>
      </c>
      <c r="Y170" s="303">
        <f t="shared" si="162"/>
        <v>364782933</v>
      </c>
      <c r="Z170" s="503">
        <f t="shared" si="162"/>
        <v>23018166</v>
      </c>
      <c r="AA170" s="504">
        <f t="shared" si="162"/>
        <v>387801099</v>
      </c>
      <c r="AB170" s="303">
        <f t="shared" si="162"/>
        <v>364782933</v>
      </c>
      <c r="AC170" s="503">
        <f t="shared" si="162"/>
        <v>23018166</v>
      </c>
      <c r="AD170" s="504">
        <f t="shared" si="162"/>
        <v>387801099</v>
      </c>
      <c r="AE170" s="303">
        <f t="shared" si="162"/>
        <v>241233404</v>
      </c>
      <c r="AF170" s="503">
        <f t="shared" si="162"/>
        <v>79847046</v>
      </c>
      <c r="AG170" s="504">
        <f t="shared" si="162"/>
        <v>321080450</v>
      </c>
      <c r="AH170" s="303">
        <f t="shared" si="162"/>
        <v>15577826</v>
      </c>
      <c r="AI170" s="503">
        <f t="shared" si="162"/>
        <v>15577826</v>
      </c>
      <c r="AJ170" s="304">
        <f t="shared" si="162"/>
        <v>82298475</v>
      </c>
      <c r="AK170" s="179"/>
      <c r="AL170" s="317">
        <f>AL172+AL176+AL185</f>
        <v>0</v>
      </c>
      <c r="AM170" s="318">
        <f>AM172+AM176+AM185</f>
        <v>0</v>
      </c>
      <c r="AN170" s="179"/>
      <c r="BQ170" s="458"/>
    </row>
    <row r="171" spans="1:69" s="308" customFormat="1" ht="24.95" customHeight="1">
      <c r="A171" s="542"/>
      <c r="B171" s="543"/>
      <c r="N171" s="179"/>
      <c r="P171" s="179"/>
      <c r="Q171" s="179"/>
      <c r="R171" s="179"/>
      <c r="S171" s="273" t="str">
        <f>+IF([1]NOVIEMBRE!S171=0,"",[1]NOVIEMBRE!S171)</f>
        <v/>
      </c>
      <c r="T171" s="274" t="str">
        <f>+IF([1]NOVIEMBRE!T171=0,"",[1]NOVIEMBRE!T171)</f>
        <v/>
      </c>
      <c r="U171" s="275"/>
      <c r="V171" s="275"/>
      <c r="W171" s="275"/>
      <c r="X171" s="275"/>
      <c r="Y171" s="275"/>
      <c r="Z171" s="275"/>
      <c r="AA171" s="275"/>
      <c r="AB171" s="275"/>
      <c r="AC171" s="275"/>
      <c r="AD171" s="275"/>
      <c r="AE171" s="275"/>
      <c r="AF171" s="275"/>
      <c r="AG171" s="275"/>
      <c r="AH171" s="275"/>
      <c r="AI171" s="275"/>
      <c r="AJ171" s="276"/>
      <c r="AK171" s="179"/>
      <c r="AL171" s="467"/>
      <c r="AM171" s="468"/>
      <c r="AN171" s="179"/>
      <c r="BQ171" s="458"/>
    </row>
    <row r="172" spans="1:69" s="308" customFormat="1" ht="24.95" customHeight="1">
      <c r="A172" s="542"/>
      <c r="B172" s="543"/>
      <c r="N172" s="179"/>
      <c r="P172" s="179"/>
      <c r="Q172" s="179"/>
      <c r="R172" s="179"/>
      <c r="S172" s="340">
        <f>+IF([1]NOVIEMBRE!S172=0,"",[1]NOVIEMBRE!S172)</f>
        <v>3100000</v>
      </c>
      <c r="T172" s="341" t="str">
        <f>+IF([1]NOVIEMBRE!T172=0,"",[1]NOVIEMBRE!T172)</f>
        <v>Transferencias al Sector Público</v>
      </c>
      <c r="U172" s="314">
        <f t="shared" ref="U172:AJ172" si="163">SUM(U173:U174)</f>
        <v>21812056</v>
      </c>
      <c r="V172" s="315">
        <f t="shared" si="163"/>
        <v>0</v>
      </c>
      <c r="W172" s="315">
        <f t="shared" si="163"/>
        <v>0</v>
      </c>
      <c r="X172" s="316">
        <f t="shared" si="163"/>
        <v>21812056</v>
      </c>
      <c r="Y172" s="317">
        <f t="shared" si="163"/>
        <v>19360380</v>
      </c>
      <c r="Z172" s="315">
        <f t="shared" si="163"/>
        <v>0</v>
      </c>
      <c r="AA172" s="316">
        <f t="shared" si="163"/>
        <v>19360380</v>
      </c>
      <c r="AB172" s="317">
        <f t="shared" si="163"/>
        <v>19360380</v>
      </c>
      <c r="AC172" s="315">
        <f t="shared" si="163"/>
        <v>0</v>
      </c>
      <c r="AD172" s="316">
        <f t="shared" si="163"/>
        <v>19360380</v>
      </c>
      <c r="AE172" s="317">
        <f t="shared" si="163"/>
        <v>19360380</v>
      </c>
      <c r="AF172" s="315">
        <f t="shared" si="163"/>
        <v>0</v>
      </c>
      <c r="AG172" s="316">
        <f t="shared" si="163"/>
        <v>19360380</v>
      </c>
      <c r="AH172" s="317">
        <f t="shared" si="163"/>
        <v>2451676</v>
      </c>
      <c r="AI172" s="315">
        <f t="shared" si="163"/>
        <v>2451676</v>
      </c>
      <c r="AJ172" s="318">
        <f t="shared" si="163"/>
        <v>2451676</v>
      </c>
      <c r="AK172" s="179"/>
      <c r="AL172" s="317">
        <f>SUM(AL173:AL174)</f>
        <v>0</v>
      </c>
      <c r="AM172" s="318">
        <f>SUM(AM173:AM174)</f>
        <v>0</v>
      </c>
      <c r="AN172" s="179"/>
      <c r="BQ172" s="458"/>
    </row>
    <row r="173" spans="1:69" s="308" customFormat="1" ht="24.95" customHeight="1">
      <c r="A173" s="542"/>
      <c r="B173" s="543"/>
      <c r="N173" s="179"/>
      <c r="P173" s="179"/>
      <c r="Q173" s="179"/>
      <c r="R173" s="179"/>
      <c r="S173" s="349">
        <f>+IF([1]NOVIEMBRE!S173=0,"",[1]NOVIEMBRE!S173)</f>
        <v>3100003</v>
      </c>
      <c r="T173" s="350" t="str">
        <f>+IF([1]NOVIEMBRE!T173=0,"",[1]NOVIEMBRE!T173)</f>
        <v>Entidades Públicas (Contraloria, Supersalud,…)</v>
      </c>
      <c r="U173" s="351">
        <f>+[1]ENERO!U173</f>
        <v>21812056</v>
      </c>
      <c r="V173" s="352">
        <f>[1]NOVIEMBRE!V173+DICIEMBRE!AL173</f>
        <v>0</v>
      </c>
      <c r="W173" s="352">
        <f>[1]NOVIEMBRE!W173+DICIEMBRE!AM173</f>
        <v>0</v>
      </c>
      <c r="X173" s="353">
        <f>SUM(U173:W173)</f>
        <v>21812056</v>
      </c>
      <c r="Y173" s="354">
        <f>[1]NOVIEMBRE!AA173</f>
        <v>19360380</v>
      </c>
      <c r="Z173" s="293">
        <v>0</v>
      </c>
      <c r="AA173" s="353">
        <f>SUM(Y173:Z173)</f>
        <v>19360380</v>
      </c>
      <c r="AB173" s="354">
        <f>[1]NOVIEMBRE!AD173</f>
        <v>19360380</v>
      </c>
      <c r="AC173" s="293">
        <v>0</v>
      </c>
      <c r="AD173" s="353">
        <f>SUM(AB173:AC173)</f>
        <v>19360380</v>
      </c>
      <c r="AE173" s="354">
        <f>[1]NOVIEMBRE!AG173</f>
        <v>19360380</v>
      </c>
      <c r="AF173" s="293">
        <v>0</v>
      </c>
      <c r="AG173" s="353">
        <f>SUM(AE173:AF173)</f>
        <v>19360380</v>
      </c>
      <c r="AH173" s="354">
        <f>X173-AA173</f>
        <v>2451676</v>
      </c>
      <c r="AI173" s="352">
        <f>X173-AD173</f>
        <v>2451676</v>
      </c>
      <c r="AJ173" s="355">
        <f>X173-AG173</f>
        <v>2451676</v>
      </c>
      <c r="AK173" s="179"/>
      <c r="AL173" s="295">
        <v>0</v>
      </c>
      <c r="AM173" s="296">
        <v>0</v>
      </c>
      <c r="AN173" s="179"/>
      <c r="BQ173" s="458"/>
    </row>
    <row r="174" spans="1:69" s="308" customFormat="1" ht="24.95" customHeight="1">
      <c r="A174" s="542"/>
      <c r="B174" s="543"/>
      <c r="N174" s="179"/>
      <c r="P174" s="179"/>
      <c r="Q174" s="179"/>
      <c r="R174" s="179"/>
      <c r="S174" s="349">
        <f>+IF([1]NOVIEMBRE!S174=0,"",[1]NOVIEMBRE!S174)</f>
        <v>3199999</v>
      </c>
      <c r="T174" s="350" t="str">
        <f>+IF([1]NOVIEMBRE!T174=0,"",[1]NOVIEMBRE!T174)</f>
        <v>Vigencias Anteriores</v>
      </c>
      <c r="U174" s="351">
        <f>+[1]ENERO!U174</f>
        <v>0</v>
      </c>
      <c r="V174" s="352">
        <f>[1]NOVIEMBRE!V174+DICIEMBRE!AL174</f>
        <v>0</v>
      </c>
      <c r="W174" s="352">
        <f>[1]NOVIEMBRE!W174+DICIEMBRE!AM174</f>
        <v>0</v>
      </c>
      <c r="X174" s="353">
        <f>SUM(U174:W174)</f>
        <v>0</v>
      </c>
      <c r="Y174" s="354">
        <f>[1]NOVIEMBRE!AA174</f>
        <v>0</v>
      </c>
      <c r="Z174" s="293">
        <v>0</v>
      </c>
      <c r="AA174" s="353">
        <f>SUM(Y174:Z174)</f>
        <v>0</v>
      </c>
      <c r="AB174" s="354">
        <f>[1]NOVIEMBRE!AD174</f>
        <v>0</v>
      </c>
      <c r="AC174" s="293">
        <v>0</v>
      </c>
      <c r="AD174" s="353">
        <f>SUM(AB174:AC174)</f>
        <v>0</v>
      </c>
      <c r="AE174" s="354">
        <f>[1]NOVIEMBRE!AG174</f>
        <v>0</v>
      </c>
      <c r="AF174" s="293">
        <v>0</v>
      </c>
      <c r="AG174" s="353">
        <f>SUM(AE174:AF174)</f>
        <v>0</v>
      </c>
      <c r="AH174" s="354">
        <f>X174-AA174</f>
        <v>0</v>
      </c>
      <c r="AI174" s="352">
        <f>X174-AD174</f>
        <v>0</v>
      </c>
      <c r="AJ174" s="355">
        <f>X174-AG174</f>
        <v>0</v>
      </c>
      <c r="AK174" s="179"/>
      <c r="AL174" s="295">
        <v>0</v>
      </c>
      <c r="AM174" s="296">
        <v>0</v>
      </c>
      <c r="AN174" s="179"/>
      <c r="BQ174" s="458"/>
    </row>
    <row r="175" spans="1:69" s="308" customFormat="1" ht="24.95" customHeight="1">
      <c r="A175" s="542"/>
      <c r="B175" s="543"/>
      <c r="N175" s="179"/>
      <c r="P175" s="179"/>
      <c r="Q175" s="179"/>
      <c r="R175" s="179"/>
      <c r="S175" s="273" t="str">
        <f>+IF([1]NOVIEMBRE!S175=0,"",[1]NOVIEMBRE!S175)</f>
        <v/>
      </c>
      <c r="T175" s="274" t="str">
        <f>+IF([1]NOVIEMBRE!T175=0,"",[1]NOVIEMBRE!T175)</f>
        <v/>
      </c>
      <c r="U175" s="275"/>
      <c r="V175" s="275"/>
      <c r="W175" s="275"/>
      <c r="X175" s="275"/>
      <c r="Y175" s="275"/>
      <c r="Z175" s="275"/>
      <c r="AA175" s="275"/>
      <c r="AB175" s="275"/>
      <c r="AC175" s="275"/>
      <c r="AD175" s="275"/>
      <c r="AE175" s="275"/>
      <c r="AF175" s="275"/>
      <c r="AG175" s="275"/>
      <c r="AH175" s="275"/>
      <c r="AI175" s="275"/>
      <c r="AJ175" s="276"/>
      <c r="AK175" s="302"/>
      <c r="AL175" s="467"/>
      <c r="AM175" s="468"/>
      <c r="AN175" s="179"/>
      <c r="BQ175" s="458"/>
    </row>
    <row r="176" spans="1:69" s="308" customFormat="1" ht="24.95" customHeight="1">
      <c r="A176" s="542"/>
      <c r="B176" s="543"/>
      <c r="N176" s="179"/>
      <c r="P176" s="179"/>
      <c r="Q176" s="179"/>
      <c r="R176" s="179"/>
      <c r="S176" s="340">
        <f>+IF([1]NOVIEMBRE!S176=0,"",[1]NOVIEMBRE!S176)</f>
        <v>320000</v>
      </c>
      <c r="T176" s="341" t="str">
        <f>+IF([1]NOVIEMBRE!T176=0,"",[1]NOVIEMBRE!T176)</f>
        <v>Transf. Previsión y Seguridad Social</v>
      </c>
      <c r="U176" s="314">
        <f t="shared" ref="U176:AJ176" si="164">SUM(U177:U183)</f>
        <v>151595070</v>
      </c>
      <c r="V176" s="315">
        <f t="shared" si="164"/>
        <v>0</v>
      </c>
      <c r="W176" s="315">
        <f t="shared" si="164"/>
        <v>21989197</v>
      </c>
      <c r="X176" s="316">
        <f t="shared" si="164"/>
        <v>173584267</v>
      </c>
      <c r="Y176" s="317">
        <f t="shared" si="164"/>
        <v>139808916</v>
      </c>
      <c r="Z176" s="315">
        <f t="shared" si="164"/>
        <v>23018166</v>
      </c>
      <c r="AA176" s="316">
        <f t="shared" si="164"/>
        <v>162827082</v>
      </c>
      <c r="AB176" s="317">
        <f t="shared" si="164"/>
        <v>139808916</v>
      </c>
      <c r="AC176" s="315">
        <f t="shared" si="164"/>
        <v>23018166</v>
      </c>
      <c r="AD176" s="316">
        <f t="shared" si="164"/>
        <v>162827082</v>
      </c>
      <c r="AE176" s="317">
        <f t="shared" si="164"/>
        <v>122906548</v>
      </c>
      <c r="AF176" s="315">
        <f t="shared" si="164"/>
        <v>17018280</v>
      </c>
      <c r="AG176" s="316">
        <f t="shared" si="164"/>
        <v>139924828</v>
      </c>
      <c r="AH176" s="317">
        <f t="shared" si="164"/>
        <v>10757185</v>
      </c>
      <c r="AI176" s="315">
        <f t="shared" si="164"/>
        <v>10757185</v>
      </c>
      <c r="AJ176" s="318">
        <f t="shared" si="164"/>
        <v>33659439</v>
      </c>
      <c r="AK176" s="179"/>
      <c r="AL176" s="317">
        <f>SUM(AL177:AL183)</f>
        <v>0</v>
      </c>
      <c r="AM176" s="318">
        <f>SUM(AM177:AM183)</f>
        <v>0</v>
      </c>
      <c r="AN176" s="179"/>
      <c r="BQ176" s="458"/>
    </row>
    <row r="177" spans="1:69" s="308" customFormat="1" ht="24.95" customHeight="1">
      <c r="A177" s="542"/>
      <c r="B177" s="543"/>
      <c r="N177" s="179"/>
      <c r="P177" s="179"/>
      <c r="Q177" s="179"/>
      <c r="R177" s="179"/>
      <c r="S177" s="349">
        <f>+IF([1]NOVIEMBRE!S177=0,"",[1]NOVIEMBRE!S177)</f>
        <v>3200100</v>
      </c>
      <c r="T177" s="350" t="str">
        <f>+IF([1]NOVIEMBRE!T177=0,"",[1]NOVIEMBRE!T177)</f>
        <v>Pensiones y Jubilaciones (Pago Directo)</v>
      </c>
      <c r="U177" s="351">
        <f>+[1]ENERO!U177</f>
        <v>119610224</v>
      </c>
      <c r="V177" s="352">
        <f>[1]NOVIEMBRE!V177+DICIEMBRE!AL177</f>
        <v>0</v>
      </c>
      <c r="W177" s="352">
        <f>[1]NOVIEMBRE!W177+DICIEMBRE!AM177</f>
        <v>0</v>
      </c>
      <c r="X177" s="353">
        <f t="shared" ref="X177:X183" si="165">SUM(U177:W177)</f>
        <v>119610224</v>
      </c>
      <c r="Y177" s="354">
        <f>[1]NOVIEMBRE!AA177</f>
        <v>110584932</v>
      </c>
      <c r="Z177" s="293">
        <v>8561741</v>
      </c>
      <c r="AA177" s="353">
        <f t="shared" ref="AA177:AA183" si="166">SUM(Y177:Z177)</f>
        <v>119146673</v>
      </c>
      <c r="AB177" s="354">
        <f>[1]NOVIEMBRE!AD177</f>
        <v>110584932</v>
      </c>
      <c r="AC177" s="293">
        <v>8561741</v>
      </c>
      <c r="AD177" s="353">
        <f t="shared" ref="AD177:AD183" si="167">SUM(AB177:AC177)</f>
        <v>119146673</v>
      </c>
      <c r="AE177" s="354">
        <f>[1]NOVIEMBRE!AG177</f>
        <v>93907165</v>
      </c>
      <c r="AF177" s="293">
        <v>16677767</v>
      </c>
      <c r="AG177" s="353">
        <f t="shared" ref="AG177:AG183" si="168">SUM(AE177:AF177)</f>
        <v>110584932</v>
      </c>
      <c r="AH177" s="354">
        <f t="shared" ref="AH177:AH183" si="169">X177-AA177</f>
        <v>463551</v>
      </c>
      <c r="AI177" s="352">
        <f t="shared" ref="AI177:AI183" si="170">X177-AD177</f>
        <v>463551</v>
      </c>
      <c r="AJ177" s="355">
        <f t="shared" ref="AJ177:AJ183" si="171">X177-AG177</f>
        <v>9025292</v>
      </c>
      <c r="AK177" s="179"/>
      <c r="AL177" s="295">
        <v>0</v>
      </c>
      <c r="AM177" s="296">
        <v>0</v>
      </c>
      <c r="AN177" s="179"/>
      <c r="BQ177" s="458"/>
    </row>
    <row r="178" spans="1:69" s="308" customFormat="1" ht="24.95" customHeight="1">
      <c r="A178" s="542"/>
      <c r="B178" s="543"/>
      <c r="N178" s="179"/>
      <c r="P178" s="179"/>
      <c r="Q178" s="179"/>
      <c r="R178" s="179"/>
      <c r="S178" s="349">
        <f>+IF([1]NOVIEMBRE!S178=0,"",[1]NOVIEMBRE!S178)</f>
        <v>3200200</v>
      </c>
      <c r="T178" s="350" t="str">
        <f>+IF([1]NOVIEMBRE!T178=0,"",[1]NOVIEMBRE!T178)</f>
        <v>Cesantías Pago Directo (Pago Directo)</v>
      </c>
      <c r="U178" s="351">
        <f>+[1]ENERO!U178</f>
        <v>10000000</v>
      </c>
      <c r="V178" s="352">
        <f>[1]NOVIEMBRE!V178+DICIEMBRE!AL178</f>
        <v>0</v>
      </c>
      <c r="W178" s="352">
        <f>[1]NOVIEMBRE!W178+DICIEMBRE!AM178</f>
        <v>0</v>
      </c>
      <c r="X178" s="353">
        <f t="shared" si="165"/>
        <v>10000000</v>
      </c>
      <c r="Y178" s="354">
        <f>[1]NOVIEMBRE!AA178</f>
        <v>7000000</v>
      </c>
      <c r="Z178" s="293">
        <v>0</v>
      </c>
      <c r="AA178" s="353">
        <f t="shared" si="166"/>
        <v>7000000</v>
      </c>
      <c r="AB178" s="354">
        <f>[1]NOVIEMBRE!AD178</f>
        <v>7000000</v>
      </c>
      <c r="AC178" s="293">
        <v>0</v>
      </c>
      <c r="AD178" s="353">
        <f t="shared" si="167"/>
        <v>7000000</v>
      </c>
      <c r="AE178" s="354">
        <f>[1]NOVIEMBRE!AG178</f>
        <v>7000000</v>
      </c>
      <c r="AF178" s="293">
        <v>0</v>
      </c>
      <c r="AG178" s="353">
        <f t="shared" si="168"/>
        <v>7000000</v>
      </c>
      <c r="AH178" s="354">
        <f t="shared" si="169"/>
        <v>3000000</v>
      </c>
      <c r="AI178" s="352">
        <f t="shared" si="170"/>
        <v>3000000</v>
      </c>
      <c r="AJ178" s="355">
        <f t="shared" si="171"/>
        <v>3000000</v>
      </c>
      <c r="AK178" s="179"/>
      <c r="AL178" s="295">
        <v>0</v>
      </c>
      <c r="AM178" s="296">
        <v>0</v>
      </c>
      <c r="AN178" s="179"/>
      <c r="BQ178" s="458"/>
    </row>
    <row r="179" spans="1:69" s="308" customFormat="1" ht="24.95" customHeight="1">
      <c r="A179" s="542"/>
      <c r="B179" s="543"/>
      <c r="N179" s="179"/>
      <c r="P179" s="179"/>
      <c r="Q179" s="179"/>
      <c r="R179" s="179"/>
      <c r="S179" s="349">
        <f>+IF([1]NOVIEMBRE!S179=0,"",[1]NOVIEMBRE!S179)</f>
        <v>3200300</v>
      </c>
      <c r="T179" s="350" t="str">
        <f>+IF([1]NOVIEMBRE!T179=0,"",[1]NOVIEMBRE!T179)</f>
        <v>Bonos, Cuotas de Bonos y cuotas partes jubilatorias</v>
      </c>
      <c r="U179" s="351">
        <f>+[1]ENERO!U179</f>
        <v>2608849</v>
      </c>
      <c r="V179" s="352">
        <f>[1]NOVIEMBRE!V179+DICIEMBRE!AL179</f>
        <v>0</v>
      </c>
      <c r="W179" s="352">
        <f>[1]NOVIEMBRE!W179+DICIEMBRE!AM179</f>
        <v>0</v>
      </c>
      <c r="X179" s="353">
        <f t="shared" si="165"/>
        <v>2608849</v>
      </c>
      <c r="Y179" s="354">
        <f>[1]NOVIEMBRE!AA179</f>
        <v>173729</v>
      </c>
      <c r="Z179" s="293">
        <v>0</v>
      </c>
      <c r="AA179" s="353">
        <f t="shared" si="166"/>
        <v>173729</v>
      </c>
      <c r="AB179" s="354">
        <f>[1]NOVIEMBRE!AD179</f>
        <v>173729</v>
      </c>
      <c r="AC179" s="293">
        <v>0</v>
      </c>
      <c r="AD179" s="353">
        <f t="shared" si="167"/>
        <v>173729</v>
      </c>
      <c r="AE179" s="354">
        <f>[1]NOVIEMBRE!AG179</f>
        <v>173729</v>
      </c>
      <c r="AF179" s="293">
        <v>0</v>
      </c>
      <c r="AG179" s="353">
        <f t="shared" si="168"/>
        <v>173729</v>
      </c>
      <c r="AH179" s="354">
        <f t="shared" si="169"/>
        <v>2435120</v>
      </c>
      <c r="AI179" s="352">
        <f t="shared" si="170"/>
        <v>2435120</v>
      </c>
      <c r="AJ179" s="355">
        <f t="shared" si="171"/>
        <v>2435120</v>
      </c>
      <c r="AK179" s="179"/>
      <c r="AL179" s="295">
        <v>0</v>
      </c>
      <c r="AM179" s="296">
        <v>0</v>
      </c>
      <c r="AN179" s="179"/>
      <c r="BQ179" s="458"/>
    </row>
    <row r="180" spans="1:69" s="308" customFormat="1" ht="24.95" customHeight="1">
      <c r="A180" s="542"/>
      <c r="B180" s="543"/>
      <c r="N180" s="179"/>
      <c r="P180" s="179"/>
      <c r="Q180" s="179"/>
      <c r="R180" s="179"/>
      <c r="S180" s="349">
        <f>+IF([1]NOVIEMBRE!S180=0,"",[1]NOVIEMBRE!S180)</f>
        <v>3200400</v>
      </c>
      <c r="T180" s="350" t="str">
        <f>+IF([1]NOVIEMBRE!T180=0,"",[1]NOVIEMBRE!T180)</f>
        <v>Intereses a las cesantias</v>
      </c>
      <c r="U180" s="351">
        <f>+[1]ENERO!U180</f>
        <v>19375997</v>
      </c>
      <c r="V180" s="352">
        <f>[1]NOVIEMBRE!V180+DICIEMBRE!AL180</f>
        <v>0</v>
      </c>
      <c r="W180" s="352">
        <f>[1]NOVIEMBRE!W180+DICIEMBRE!AM180</f>
        <v>0</v>
      </c>
      <c r="X180" s="353">
        <f t="shared" si="165"/>
        <v>19375997</v>
      </c>
      <c r="Y180" s="354">
        <f>[1]NOVIEMBRE!AA180</f>
        <v>61058</v>
      </c>
      <c r="Z180" s="293">
        <v>14456425</v>
      </c>
      <c r="AA180" s="353">
        <f t="shared" si="166"/>
        <v>14517483</v>
      </c>
      <c r="AB180" s="354">
        <f>[1]NOVIEMBRE!AD180</f>
        <v>61058</v>
      </c>
      <c r="AC180" s="293">
        <v>14456425</v>
      </c>
      <c r="AD180" s="353">
        <f t="shared" si="167"/>
        <v>14517483</v>
      </c>
      <c r="AE180" s="354">
        <f>[1]NOVIEMBRE!AG180</f>
        <v>61058</v>
      </c>
      <c r="AF180" s="293">
        <v>340513</v>
      </c>
      <c r="AG180" s="353">
        <f t="shared" si="168"/>
        <v>401571</v>
      </c>
      <c r="AH180" s="354">
        <f t="shared" si="169"/>
        <v>4858514</v>
      </c>
      <c r="AI180" s="352">
        <f t="shared" si="170"/>
        <v>4858514</v>
      </c>
      <c r="AJ180" s="355">
        <f t="shared" si="171"/>
        <v>18974426</v>
      </c>
      <c r="AK180" s="179"/>
      <c r="AL180" s="295">
        <v>0</v>
      </c>
      <c r="AM180" s="296">
        <v>0</v>
      </c>
      <c r="AN180" s="179"/>
      <c r="BQ180" s="458"/>
    </row>
    <row r="181" spans="1:69" s="308" customFormat="1" ht="24.95" customHeight="1">
      <c r="A181" s="542"/>
      <c r="B181" s="543"/>
      <c r="N181" s="179"/>
      <c r="P181" s="179"/>
      <c r="Q181" s="179"/>
      <c r="R181" s="179"/>
      <c r="S181" s="349">
        <f>+IF([1]NOVIEMBRE!S181=0,"",[1]NOVIEMBRE!S181)</f>
        <v>3200500</v>
      </c>
      <c r="T181" s="350" t="str">
        <f>+IF([1]NOVIEMBRE!T181=0,"",[1]NOVIEMBRE!T181)</f>
        <v/>
      </c>
      <c r="U181" s="351">
        <f>+[1]ENERO!U181</f>
        <v>0</v>
      </c>
      <c r="V181" s="352">
        <f>[1]NOVIEMBRE!V181+DICIEMBRE!AL181</f>
        <v>0</v>
      </c>
      <c r="W181" s="352">
        <f>[1]NOVIEMBRE!W181+DICIEMBRE!AM181</f>
        <v>0</v>
      </c>
      <c r="X181" s="353">
        <f t="shared" si="165"/>
        <v>0</v>
      </c>
      <c r="Y181" s="354">
        <f>[1]NOVIEMBRE!AA181</f>
        <v>0</v>
      </c>
      <c r="Z181" s="293">
        <v>0</v>
      </c>
      <c r="AA181" s="353">
        <f t="shared" si="166"/>
        <v>0</v>
      </c>
      <c r="AB181" s="354">
        <f>[1]NOVIEMBRE!AD181</f>
        <v>0</v>
      </c>
      <c r="AC181" s="293">
        <v>0</v>
      </c>
      <c r="AD181" s="353">
        <f t="shared" si="167"/>
        <v>0</v>
      </c>
      <c r="AE181" s="354">
        <f>[1]NOVIEMBRE!AG181</f>
        <v>0</v>
      </c>
      <c r="AF181" s="293">
        <v>0</v>
      </c>
      <c r="AG181" s="353">
        <f t="shared" si="168"/>
        <v>0</v>
      </c>
      <c r="AH181" s="354">
        <f t="shared" si="169"/>
        <v>0</v>
      </c>
      <c r="AI181" s="352">
        <f t="shared" si="170"/>
        <v>0</v>
      </c>
      <c r="AJ181" s="355">
        <f t="shared" si="171"/>
        <v>0</v>
      </c>
      <c r="AK181" s="179"/>
      <c r="AL181" s="295">
        <v>0</v>
      </c>
      <c r="AM181" s="296">
        <v>0</v>
      </c>
      <c r="AN181" s="179"/>
      <c r="BQ181" s="458"/>
    </row>
    <row r="182" spans="1:69" s="308" customFormat="1" ht="24.95" customHeight="1">
      <c r="A182" s="542"/>
      <c r="B182" s="543"/>
      <c r="N182" s="179"/>
      <c r="P182" s="179"/>
      <c r="Q182" s="179"/>
      <c r="R182" s="179"/>
      <c r="S182" s="349">
        <f>+IF([1]NOVIEMBRE!S182=0,"",[1]NOVIEMBRE!S182)</f>
        <v>3200600</v>
      </c>
      <c r="T182" s="350" t="str">
        <f>+IF([1]NOVIEMBRE!T182=0,"",[1]NOVIEMBRE!T182)</f>
        <v/>
      </c>
      <c r="U182" s="351">
        <f>+[1]ENERO!U182</f>
        <v>0</v>
      </c>
      <c r="V182" s="352">
        <f>[1]NOVIEMBRE!V182+DICIEMBRE!AL182</f>
        <v>0</v>
      </c>
      <c r="W182" s="352">
        <f>[1]NOVIEMBRE!W182+DICIEMBRE!AM182</f>
        <v>0</v>
      </c>
      <c r="X182" s="353">
        <f t="shared" si="165"/>
        <v>0</v>
      </c>
      <c r="Y182" s="354">
        <f>[1]NOVIEMBRE!AA182</f>
        <v>0</v>
      </c>
      <c r="Z182" s="293">
        <v>0</v>
      </c>
      <c r="AA182" s="353">
        <f t="shared" si="166"/>
        <v>0</v>
      </c>
      <c r="AB182" s="354">
        <f>[1]NOVIEMBRE!AD182</f>
        <v>0</v>
      </c>
      <c r="AC182" s="293">
        <v>0</v>
      </c>
      <c r="AD182" s="353">
        <f t="shared" si="167"/>
        <v>0</v>
      </c>
      <c r="AE182" s="354">
        <f>[1]NOVIEMBRE!AG182</f>
        <v>0</v>
      </c>
      <c r="AF182" s="293">
        <v>0</v>
      </c>
      <c r="AG182" s="353">
        <f t="shared" si="168"/>
        <v>0</v>
      </c>
      <c r="AH182" s="354">
        <f t="shared" si="169"/>
        <v>0</v>
      </c>
      <c r="AI182" s="352">
        <f t="shared" si="170"/>
        <v>0</v>
      </c>
      <c r="AJ182" s="355">
        <f t="shared" si="171"/>
        <v>0</v>
      </c>
      <c r="AK182" s="179"/>
      <c r="AL182" s="295">
        <v>0</v>
      </c>
      <c r="AM182" s="296">
        <v>0</v>
      </c>
      <c r="AN182" s="179"/>
      <c r="BQ182" s="458"/>
    </row>
    <row r="183" spans="1:69" s="308" customFormat="1" ht="24.95" customHeight="1">
      <c r="A183" s="542"/>
      <c r="B183" s="543"/>
      <c r="N183" s="179"/>
      <c r="P183" s="179"/>
      <c r="Q183" s="179"/>
      <c r="R183" s="179"/>
      <c r="S183" s="349">
        <f>+IF([1]NOVIEMBRE!S183=0,"",[1]NOVIEMBRE!S183)</f>
        <v>3299999</v>
      </c>
      <c r="T183" s="350" t="str">
        <f>+IF([1]NOVIEMBRE!T183=0,"",[1]NOVIEMBRE!T183)</f>
        <v>Vigencias Anteriores</v>
      </c>
      <c r="U183" s="351">
        <f>+[1]ENERO!U183</f>
        <v>0</v>
      </c>
      <c r="V183" s="352">
        <f>[1]NOVIEMBRE!V183+DICIEMBRE!AL183</f>
        <v>0</v>
      </c>
      <c r="W183" s="352">
        <f>[1]NOVIEMBRE!W183+DICIEMBRE!AM183</f>
        <v>21989197</v>
      </c>
      <c r="X183" s="353">
        <f t="shared" si="165"/>
        <v>21989197</v>
      </c>
      <c r="Y183" s="354">
        <f>[1]NOVIEMBRE!AA183</f>
        <v>21989197</v>
      </c>
      <c r="Z183" s="293">
        <v>0</v>
      </c>
      <c r="AA183" s="353">
        <f t="shared" si="166"/>
        <v>21989197</v>
      </c>
      <c r="AB183" s="354">
        <f>[1]NOVIEMBRE!AD183</f>
        <v>21989197</v>
      </c>
      <c r="AC183" s="293">
        <v>0</v>
      </c>
      <c r="AD183" s="353">
        <f t="shared" si="167"/>
        <v>21989197</v>
      </c>
      <c r="AE183" s="354">
        <f>[1]NOVIEMBRE!AG183</f>
        <v>21764596</v>
      </c>
      <c r="AF183" s="293">
        <v>0</v>
      </c>
      <c r="AG183" s="353">
        <f t="shared" si="168"/>
        <v>21764596</v>
      </c>
      <c r="AH183" s="354">
        <f t="shared" si="169"/>
        <v>0</v>
      </c>
      <c r="AI183" s="352">
        <f t="shared" si="170"/>
        <v>0</v>
      </c>
      <c r="AJ183" s="355">
        <f t="shared" si="171"/>
        <v>224601</v>
      </c>
      <c r="AK183" s="179"/>
      <c r="AL183" s="295">
        <v>0</v>
      </c>
      <c r="AM183" s="296">
        <v>0</v>
      </c>
      <c r="AN183" s="179"/>
      <c r="BQ183" s="458"/>
    </row>
    <row r="184" spans="1:69" s="308" customFormat="1" ht="24.95" customHeight="1">
      <c r="A184" s="542"/>
      <c r="B184" s="543"/>
      <c r="N184" s="179"/>
      <c r="P184" s="179"/>
      <c r="Q184" s="179"/>
      <c r="R184" s="179"/>
      <c r="S184" s="273" t="str">
        <f>+IF([1]NOVIEMBRE!S184=0,"",[1]NOVIEMBRE!S184)</f>
        <v/>
      </c>
      <c r="T184" s="274" t="str">
        <f>+IF([1]NOVIEMBRE!T184=0,"",[1]NOVIEMBRE!T184)</f>
        <v/>
      </c>
      <c r="U184" s="275"/>
      <c r="V184" s="275"/>
      <c r="W184" s="275"/>
      <c r="X184" s="275"/>
      <c r="Y184" s="275"/>
      <c r="Z184" s="275">
        <v>0</v>
      </c>
      <c r="AA184" s="275"/>
      <c r="AB184" s="275"/>
      <c r="AC184" s="275"/>
      <c r="AD184" s="275"/>
      <c r="AE184" s="275"/>
      <c r="AF184" s="275"/>
      <c r="AG184" s="275"/>
      <c r="AH184" s="275"/>
      <c r="AI184" s="275"/>
      <c r="AJ184" s="276"/>
      <c r="AK184" s="179"/>
      <c r="AL184" s="467"/>
      <c r="AM184" s="468"/>
      <c r="AN184" s="179"/>
      <c r="BQ184" s="458"/>
    </row>
    <row r="185" spans="1:69" s="308" customFormat="1" ht="24.95" customHeight="1">
      <c r="A185" s="542"/>
      <c r="B185" s="543"/>
      <c r="N185" s="179"/>
      <c r="P185" s="179"/>
      <c r="Q185" s="179"/>
      <c r="R185" s="179"/>
      <c r="S185" s="340">
        <f>+IF([1]NOVIEMBRE!S185=0,"",[1]NOVIEMBRE!S185)</f>
        <v>3300000</v>
      </c>
      <c r="T185" s="341" t="str">
        <f>+IF([1]NOVIEMBRE!T185=0,"",[1]NOVIEMBRE!T185)</f>
        <v>Otras Transferencias</v>
      </c>
      <c r="U185" s="314">
        <f t="shared" ref="U185:AJ185" si="172">U186+U187+U191</f>
        <v>9527338</v>
      </c>
      <c r="V185" s="315">
        <f t="shared" si="172"/>
        <v>138000000</v>
      </c>
      <c r="W185" s="315">
        <f t="shared" si="172"/>
        <v>60455264</v>
      </c>
      <c r="X185" s="316">
        <f t="shared" si="172"/>
        <v>207982602</v>
      </c>
      <c r="Y185" s="317">
        <f t="shared" si="172"/>
        <v>205613637</v>
      </c>
      <c r="Z185" s="315">
        <f t="shared" si="172"/>
        <v>0</v>
      </c>
      <c r="AA185" s="316">
        <f t="shared" si="172"/>
        <v>205613637</v>
      </c>
      <c r="AB185" s="317">
        <f t="shared" si="172"/>
        <v>205613637</v>
      </c>
      <c r="AC185" s="315">
        <f t="shared" si="172"/>
        <v>0</v>
      </c>
      <c r="AD185" s="316">
        <f t="shared" si="172"/>
        <v>205613637</v>
      </c>
      <c r="AE185" s="317">
        <f t="shared" si="172"/>
        <v>98966476</v>
      </c>
      <c r="AF185" s="315">
        <f t="shared" si="172"/>
        <v>62828766</v>
      </c>
      <c r="AG185" s="316">
        <f t="shared" si="172"/>
        <v>161795242</v>
      </c>
      <c r="AH185" s="317">
        <f t="shared" si="172"/>
        <v>2368965</v>
      </c>
      <c r="AI185" s="315">
        <f t="shared" si="172"/>
        <v>2368965</v>
      </c>
      <c r="AJ185" s="318">
        <f t="shared" si="172"/>
        <v>46187360</v>
      </c>
      <c r="AK185" s="179"/>
      <c r="AL185" s="317">
        <f>AL186+AL187+AL191</f>
        <v>0</v>
      </c>
      <c r="AM185" s="318">
        <f>AM186+AM187+AM191</f>
        <v>0</v>
      </c>
      <c r="AN185" s="179"/>
      <c r="BQ185" s="458"/>
    </row>
    <row r="186" spans="1:69" s="308" customFormat="1" ht="24.95" customHeight="1">
      <c r="A186" s="542"/>
      <c r="B186" s="543"/>
      <c r="N186" s="179"/>
      <c r="P186" s="179"/>
      <c r="Q186" s="179"/>
      <c r="R186" s="179"/>
      <c r="S186" s="349">
        <f>+IF([1]NOVIEMBRE!S186=0,"",[1]NOVIEMBRE!S186)</f>
        <v>3300100</v>
      </c>
      <c r="T186" s="350" t="str">
        <f>+IF([1]NOVIEMBRE!T186=0,"",[1]NOVIEMBRE!T186)</f>
        <v>Sentencias y Conciliaciones</v>
      </c>
      <c r="U186" s="351">
        <f>+[1]ENERO!U186</f>
        <v>0</v>
      </c>
      <c r="V186" s="352">
        <f>[1]NOVIEMBRE!V186+DICIEMBRE!AL186</f>
        <v>138000000</v>
      </c>
      <c r="W186" s="352">
        <f>[1]NOVIEMBRE!W186+DICIEMBRE!AM186</f>
        <v>0</v>
      </c>
      <c r="X186" s="353">
        <f>SUM(U186:W186)</f>
        <v>138000000</v>
      </c>
      <c r="Y186" s="354">
        <f>[1]NOVIEMBRE!AA186</f>
        <v>137993149</v>
      </c>
      <c r="Z186" s="293">
        <v>0</v>
      </c>
      <c r="AA186" s="353">
        <f>SUM(Y186:Z186)</f>
        <v>137993149</v>
      </c>
      <c r="AB186" s="354">
        <f>[1]NOVIEMBRE!AD186</f>
        <v>137993149</v>
      </c>
      <c r="AC186" s="293">
        <v>0</v>
      </c>
      <c r="AD186" s="353">
        <f>SUM(AB186:AC186)</f>
        <v>137993149</v>
      </c>
      <c r="AE186" s="354">
        <f>[1]NOVIEMBRE!AG186</f>
        <v>35000000</v>
      </c>
      <c r="AF186" s="293">
        <v>62828766</v>
      </c>
      <c r="AG186" s="353">
        <f>SUM(AE186:AF186)</f>
        <v>97828766</v>
      </c>
      <c r="AH186" s="354">
        <f>X186-AA186</f>
        <v>6851</v>
      </c>
      <c r="AI186" s="352">
        <f>X186-AD186</f>
        <v>6851</v>
      </c>
      <c r="AJ186" s="355">
        <f>X186-AG186</f>
        <v>40171234</v>
      </c>
      <c r="AK186" s="179"/>
      <c r="AL186" s="295">
        <v>0</v>
      </c>
      <c r="AM186" s="296">
        <v>0</v>
      </c>
      <c r="AN186" s="179"/>
      <c r="BQ186" s="458"/>
    </row>
    <row r="187" spans="1:69" s="308" customFormat="1" ht="24.95" customHeight="1">
      <c r="A187" s="542"/>
      <c r="B187" s="543"/>
      <c r="N187" s="179"/>
      <c r="P187" s="179"/>
      <c r="Q187" s="179"/>
      <c r="R187" s="179"/>
      <c r="S187" s="349">
        <f>+IF([1]NOVIEMBRE!S187=0,"",[1]NOVIEMBRE!S187)</f>
        <v>3300200</v>
      </c>
      <c r="T187" s="350" t="str">
        <f>+IF([1]NOVIEMBRE!T187=0,"",[1]NOVIEMBRE!T187)</f>
        <v>Destinatarios de otras transferencias</v>
      </c>
      <c r="U187" s="351">
        <f t="shared" ref="U187:AM187" si="173">SUM(U188:U190)</f>
        <v>9527338</v>
      </c>
      <c r="V187" s="352">
        <f t="shared" si="173"/>
        <v>0</v>
      </c>
      <c r="W187" s="352">
        <f t="shared" si="173"/>
        <v>0</v>
      </c>
      <c r="X187" s="353">
        <f t="shared" si="173"/>
        <v>9527338</v>
      </c>
      <c r="Y187" s="354">
        <f t="shared" si="173"/>
        <v>7165224</v>
      </c>
      <c r="Z187" s="385">
        <f t="shared" si="173"/>
        <v>0</v>
      </c>
      <c r="AA187" s="353">
        <f t="shared" si="173"/>
        <v>7165224</v>
      </c>
      <c r="AB187" s="354">
        <f t="shared" si="173"/>
        <v>7165224</v>
      </c>
      <c r="AC187" s="385">
        <f t="shared" si="173"/>
        <v>0</v>
      </c>
      <c r="AD187" s="353">
        <f t="shared" si="173"/>
        <v>7165224</v>
      </c>
      <c r="AE187" s="354">
        <f t="shared" si="173"/>
        <v>3511212</v>
      </c>
      <c r="AF187" s="385">
        <f t="shared" si="173"/>
        <v>0</v>
      </c>
      <c r="AG187" s="353">
        <f t="shared" si="173"/>
        <v>3511212</v>
      </c>
      <c r="AH187" s="354">
        <f t="shared" si="173"/>
        <v>2362114</v>
      </c>
      <c r="AI187" s="352">
        <f t="shared" si="173"/>
        <v>2362114</v>
      </c>
      <c r="AJ187" s="355">
        <f t="shared" si="173"/>
        <v>6016126</v>
      </c>
      <c r="AK187" s="179"/>
      <c r="AL187" s="386">
        <f t="shared" si="173"/>
        <v>0</v>
      </c>
      <c r="AM187" s="387">
        <f t="shared" si="173"/>
        <v>0</v>
      </c>
      <c r="AN187" s="179"/>
      <c r="BQ187" s="458"/>
    </row>
    <row r="188" spans="1:69" s="308" customFormat="1" ht="24.95" customHeight="1">
      <c r="A188" s="542"/>
      <c r="B188" s="545"/>
      <c r="N188" s="179"/>
      <c r="P188" s="179"/>
      <c r="Q188" s="179"/>
      <c r="R188" s="179"/>
      <c r="S188" s="399" t="str">
        <f>+IF([1]NOVIEMBRE!S188=0,"",[1]NOVIEMBRE!S188)</f>
        <v>3300200-1</v>
      </c>
      <c r="T188" s="350" t="str">
        <f>+IF([1]NOVIEMBRE!T188=0,"",[1]NOVIEMBRE!T188)</f>
        <v>COHAN</v>
      </c>
      <c r="U188" s="351">
        <f>+[1]ENERO!U188</f>
        <v>4853633</v>
      </c>
      <c r="V188" s="352">
        <f>[1]NOVIEMBRE!V188+DICIEMBRE!AL188</f>
        <v>0</v>
      </c>
      <c r="W188" s="352">
        <f>[1]NOVIEMBRE!W188+DICIEMBRE!AM188</f>
        <v>0</v>
      </c>
      <c r="X188" s="353">
        <f>SUM(U188:W188)</f>
        <v>4853633</v>
      </c>
      <c r="Y188" s="354">
        <f>[1]NOVIEMBRE!AA188</f>
        <v>3654012</v>
      </c>
      <c r="Z188" s="293">
        <v>0</v>
      </c>
      <c r="AA188" s="353">
        <f>SUM(Y188:Z188)</f>
        <v>3654012</v>
      </c>
      <c r="AB188" s="354">
        <f>[1]NOVIEMBRE!AD188</f>
        <v>3654012</v>
      </c>
      <c r="AC188" s="293">
        <v>0</v>
      </c>
      <c r="AD188" s="353">
        <f>SUM(AB188:AC188)</f>
        <v>3654012</v>
      </c>
      <c r="AE188" s="354">
        <f>[1]NOVIEMBRE!AG188</f>
        <v>0</v>
      </c>
      <c r="AF188" s="293">
        <v>0</v>
      </c>
      <c r="AG188" s="353">
        <f>SUM(AE188:AF188)</f>
        <v>0</v>
      </c>
      <c r="AH188" s="354">
        <f>X188-AA188</f>
        <v>1199621</v>
      </c>
      <c r="AI188" s="352">
        <f>X188-AD188</f>
        <v>1199621</v>
      </c>
      <c r="AJ188" s="355">
        <f>X188-AG188</f>
        <v>4853633</v>
      </c>
      <c r="AK188" s="179"/>
      <c r="AL188" s="295">
        <v>0</v>
      </c>
      <c r="AM188" s="296">
        <v>0</v>
      </c>
      <c r="AN188" s="179"/>
      <c r="BQ188" s="458"/>
    </row>
    <row r="189" spans="1:69" s="308" customFormat="1" ht="24.95" customHeight="1">
      <c r="A189" s="542"/>
      <c r="B189" s="545"/>
      <c r="N189" s="179"/>
      <c r="P189" s="179"/>
      <c r="Q189" s="179"/>
      <c r="R189" s="179"/>
      <c r="S189" s="399" t="str">
        <f>+IF([1]NOVIEMBRE!S189=0,"",[1]NOVIEMBRE!S189)</f>
        <v>3300200-2</v>
      </c>
      <c r="T189" s="350" t="str">
        <f>+IF([1]NOVIEMBRE!T189=0,"",[1]NOVIEMBRE!T189)</f>
        <v>AESA</v>
      </c>
      <c r="U189" s="351">
        <f>+[1]ENERO!U189</f>
        <v>4673705</v>
      </c>
      <c r="V189" s="352">
        <f>[1]NOVIEMBRE!V189+DICIEMBRE!AL189</f>
        <v>0</v>
      </c>
      <c r="W189" s="352">
        <f>[1]NOVIEMBRE!W189+DICIEMBRE!AM189</f>
        <v>0</v>
      </c>
      <c r="X189" s="353">
        <f>SUM(U189:W189)</f>
        <v>4673705</v>
      </c>
      <c r="Y189" s="354">
        <f>[1]NOVIEMBRE!AA189</f>
        <v>3511212</v>
      </c>
      <c r="Z189" s="293">
        <v>0</v>
      </c>
      <c r="AA189" s="353">
        <f>SUM(Y189:Z189)</f>
        <v>3511212</v>
      </c>
      <c r="AB189" s="354">
        <f>[1]NOVIEMBRE!AD189</f>
        <v>3511212</v>
      </c>
      <c r="AC189" s="293">
        <v>0</v>
      </c>
      <c r="AD189" s="353">
        <f>SUM(AB189:AC189)</f>
        <v>3511212</v>
      </c>
      <c r="AE189" s="354">
        <f>[1]NOVIEMBRE!AG189</f>
        <v>3511212</v>
      </c>
      <c r="AF189" s="293">
        <v>0</v>
      </c>
      <c r="AG189" s="353">
        <f>SUM(AE189:AF189)</f>
        <v>3511212</v>
      </c>
      <c r="AH189" s="354">
        <f>X189-AA189</f>
        <v>1162493</v>
      </c>
      <c r="AI189" s="352">
        <f>X189-AD189</f>
        <v>1162493</v>
      </c>
      <c r="AJ189" s="355">
        <f>X189-AG189</f>
        <v>1162493</v>
      </c>
      <c r="AK189" s="179"/>
      <c r="AL189" s="295">
        <v>0</v>
      </c>
      <c r="AM189" s="296">
        <v>0</v>
      </c>
      <c r="AN189" s="179"/>
      <c r="BQ189" s="458"/>
    </row>
    <row r="190" spans="1:69" s="308" customFormat="1" ht="24.95" customHeight="1">
      <c r="A190" s="542"/>
      <c r="B190" s="545"/>
      <c r="N190" s="179"/>
      <c r="P190" s="179"/>
      <c r="Q190" s="179"/>
      <c r="R190" s="179"/>
      <c r="S190" s="399" t="str">
        <f>+IF([1]NOVIEMBRE!S190=0,"",[1]NOVIEMBRE!S190)</f>
        <v>3300200-3</v>
      </c>
      <c r="T190" s="350" t="str">
        <f>+IF([1]NOVIEMBRE!T190=0,"",[1]NOVIEMBRE!T190)</f>
        <v xml:space="preserve">OTRAS </v>
      </c>
      <c r="U190" s="351">
        <f>+[1]ENERO!U190</f>
        <v>0</v>
      </c>
      <c r="V190" s="352">
        <f>[1]NOVIEMBRE!V190+DICIEMBRE!AL190</f>
        <v>0</v>
      </c>
      <c r="W190" s="352">
        <f>[1]NOVIEMBRE!W190+DICIEMBRE!AM190</f>
        <v>0</v>
      </c>
      <c r="X190" s="353">
        <f>SUM(U190:W190)</f>
        <v>0</v>
      </c>
      <c r="Y190" s="354">
        <f>[1]NOVIEMBRE!AA190</f>
        <v>0</v>
      </c>
      <c r="Z190" s="293">
        <v>0</v>
      </c>
      <c r="AA190" s="353">
        <f>SUM(Y190:Z190)</f>
        <v>0</v>
      </c>
      <c r="AB190" s="354">
        <f>[1]NOVIEMBRE!AD190</f>
        <v>0</v>
      </c>
      <c r="AC190" s="293">
        <v>0</v>
      </c>
      <c r="AD190" s="353">
        <f>SUM(AB190:AC190)</f>
        <v>0</v>
      </c>
      <c r="AE190" s="354">
        <f>[1]NOVIEMBRE!AG190</f>
        <v>0</v>
      </c>
      <c r="AF190" s="293">
        <v>0</v>
      </c>
      <c r="AG190" s="353">
        <f>SUM(AE190:AF190)</f>
        <v>0</v>
      </c>
      <c r="AH190" s="354">
        <f>X190-AA190</f>
        <v>0</v>
      </c>
      <c r="AI190" s="352">
        <f>X190-AD190</f>
        <v>0</v>
      </c>
      <c r="AJ190" s="355">
        <f>X190-AG190</f>
        <v>0</v>
      </c>
      <c r="AK190" s="179"/>
      <c r="AL190" s="295">
        <v>0</v>
      </c>
      <c r="AM190" s="296">
        <v>0</v>
      </c>
      <c r="AN190" s="179"/>
      <c r="BQ190" s="458"/>
    </row>
    <row r="191" spans="1:69" s="308" customFormat="1" ht="24.95" customHeight="1">
      <c r="A191" s="542"/>
      <c r="B191" s="545"/>
      <c r="N191" s="179"/>
      <c r="P191" s="179"/>
      <c r="Q191" s="179"/>
      <c r="R191" s="179"/>
      <c r="S191" s="349">
        <f>+IF([1]NOVIEMBRE!S191=0,"",[1]NOVIEMBRE!S191)</f>
        <v>3399999</v>
      </c>
      <c r="T191" s="350" t="str">
        <f>+IF([1]NOVIEMBRE!T191=0,"",[1]NOVIEMBRE!T191)</f>
        <v>Vigencias Anteriores</v>
      </c>
      <c r="U191" s="351">
        <f>+[1]ENERO!U191</f>
        <v>0</v>
      </c>
      <c r="V191" s="352">
        <f>[1]NOVIEMBRE!V191+DICIEMBRE!AL191</f>
        <v>0</v>
      </c>
      <c r="W191" s="352">
        <f>[1]NOVIEMBRE!W191+DICIEMBRE!AM191</f>
        <v>60455264</v>
      </c>
      <c r="X191" s="353">
        <f>SUM(U191:W191)</f>
        <v>60455264</v>
      </c>
      <c r="Y191" s="354">
        <f>[1]NOVIEMBRE!AA191</f>
        <v>60455264</v>
      </c>
      <c r="Z191" s="293">
        <v>0</v>
      </c>
      <c r="AA191" s="353">
        <f>SUM(Y191:Z191)</f>
        <v>60455264</v>
      </c>
      <c r="AB191" s="354">
        <f>[1]NOVIEMBRE!AD191</f>
        <v>60455264</v>
      </c>
      <c r="AC191" s="293">
        <v>0</v>
      </c>
      <c r="AD191" s="353">
        <f>SUM(AB191:AC191)</f>
        <v>60455264</v>
      </c>
      <c r="AE191" s="354">
        <f>[1]NOVIEMBRE!AG191</f>
        <v>60455264</v>
      </c>
      <c r="AF191" s="293">
        <v>0</v>
      </c>
      <c r="AG191" s="353">
        <f>SUM(AE191:AF191)</f>
        <v>60455264</v>
      </c>
      <c r="AH191" s="354">
        <f>X191-AA191</f>
        <v>0</v>
      </c>
      <c r="AI191" s="352">
        <f>X191-AD191</f>
        <v>0</v>
      </c>
      <c r="AJ191" s="355">
        <f>X191-AG191</f>
        <v>0</v>
      </c>
      <c r="AK191" s="179"/>
      <c r="AL191" s="295">
        <v>0</v>
      </c>
      <c r="AM191" s="296">
        <v>0</v>
      </c>
      <c r="AN191" s="179"/>
      <c r="BQ191" s="458"/>
    </row>
    <row r="192" spans="1:69" s="308" customFormat="1" ht="24.95" customHeight="1">
      <c r="A192" s="542"/>
      <c r="B192" s="545"/>
      <c r="N192" s="179"/>
      <c r="P192" s="179"/>
      <c r="Q192" s="179"/>
      <c r="R192" s="179"/>
      <c r="S192" s="546"/>
      <c r="T192" s="547"/>
      <c r="U192" s="548"/>
      <c r="V192" s="549"/>
      <c r="W192" s="549"/>
      <c r="X192" s="549"/>
      <c r="Y192" s="549"/>
      <c r="Z192" s="550"/>
      <c r="AA192" s="549"/>
      <c r="AB192" s="549"/>
      <c r="AC192" s="550"/>
      <c r="AD192" s="549"/>
      <c r="AE192" s="549"/>
      <c r="AF192" s="550"/>
      <c r="AG192" s="549"/>
      <c r="AH192" s="549"/>
      <c r="AI192" s="549"/>
      <c r="AJ192" s="468"/>
      <c r="AK192" s="179"/>
      <c r="AL192" s="551"/>
      <c r="AM192" s="552"/>
      <c r="AN192" s="179"/>
      <c r="BQ192" s="458"/>
    </row>
    <row r="193" spans="1:69" s="308" customFormat="1" ht="39.75" customHeight="1">
      <c r="A193" s="542"/>
      <c r="B193" s="545"/>
      <c r="N193" s="179"/>
      <c r="P193" s="179"/>
      <c r="Q193" s="179"/>
      <c r="R193" s="179"/>
      <c r="S193" s="553" t="s">
        <v>144</v>
      </c>
      <c r="T193" s="554" t="s">
        <v>145</v>
      </c>
      <c r="U193" s="502">
        <f>U195+U209</f>
        <v>4163184900</v>
      </c>
      <c r="V193" s="503">
        <f t="shared" ref="V193:AJ193" si="174">V195+V209</f>
        <v>2540000000</v>
      </c>
      <c r="W193" s="503">
        <f t="shared" si="174"/>
        <v>3868392752</v>
      </c>
      <c r="X193" s="304">
        <f t="shared" si="174"/>
        <v>10571577652</v>
      </c>
      <c r="Y193" s="303">
        <f t="shared" si="174"/>
        <v>9899190937</v>
      </c>
      <c r="Z193" s="555">
        <f t="shared" si="174"/>
        <v>534407416</v>
      </c>
      <c r="AA193" s="304">
        <f t="shared" si="174"/>
        <v>10433598353</v>
      </c>
      <c r="AB193" s="502">
        <f t="shared" si="174"/>
        <v>9803722857</v>
      </c>
      <c r="AC193" s="555">
        <f t="shared" si="174"/>
        <v>629875496</v>
      </c>
      <c r="AD193" s="504">
        <f t="shared" si="174"/>
        <v>10433598353</v>
      </c>
      <c r="AE193" s="303">
        <f t="shared" si="174"/>
        <v>6049863140</v>
      </c>
      <c r="AF193" s="555">
        <f t="shared" si="174"/>
        <v>953171692</v>
      </c>
      <c r="AG193" s="304">
        <f t="shared" si="174"/>
        <v>7003034832</v>
      </c>
      <c r="AH193" s="303">
        <f t="shared" si="174"/>
        <v>137979299</v>
      </c>
      <c r="AI193" s="503">
        <f t="shared" si="174"/>
        <v>137979299</v>
      </c>
      <c r="AJ193" s="304">
        <f t="shared" si="174"/>
        <v>3568542820</v>
      </c>
      <c r="AK193" s="179"/>
      <c r="AL193" s="303">
        <f t="shared" ref="AL193:AM193" si="175">AL195+AL209</f>
        <v>207000000</v>
      </c>
      <c r="AM193" s="304">
        <f t="shared" si="175"/>
        <v>0</v>
      </c>
      <c r="AN193" s="179"/>
      <c r="BQ193" s="458"/>
    </row>
    <row r="194" spans="1:69" s="308" customFormat="1" ht="24.95" customHeight="1">
      <c r="A194" s="542"/>
      <c r="B194" s="545"/>
      <c r="N194" s="179"/>
      <c r="P194" s="179"/>
      <c r="Q194" s="179"/>
      <c r="R194" s="179"/>
      <c r="S194" s="273" t="str">
        <f>+IF([1]NOVIEMBRE!S192=0,"",[1]NOVIEMBRE!S192)</f>
        <v/>
      </c>
      <c r="T194" s="274" t="str">
        <f>+IF([1]NOVIEMBRE!T192=0,"",[1]NOVIEMBRE!T192)</f>
        <v/>
      </c>
      <c r="U194" s="275"/>
      <c r="V194" s="275"/>
      <c r="W194" s="275"/>
      <c r="X194" s="275"/>
      <c r="Y194" s="275"/>
      <c r="Z194" s="275"/>
      <c r="AA194" s="275"/>
      <c r="AB194" s="275"/>
      <c r="AC194" s="275"/>
      <c r="AD194" s="275"/>
      <c r="AE194" s="275"/>
      <c r="AF194" s="275"/>
      <c r="AG194" s="275"/>
      <c r="AH194" s="275"/>
      <c r="AI194" s="275"/>
      <c r="AJ194" s="276"/>
      <c r="AK194" s="179"/>
      <c r="AL194" s="467"/>
      <c r="AM194" s="468"/>
      <c r="AN194" s="179"/>
      <c r="BQ194" s="458"/>
    </row>
    <row r="195" spans="1:69" s="308" customFormat="1" ht="24.95" customHeight="1">
      <c r="A195" s="542"/>
      <c r="B195" s="545"/>
      <c r="N195" s="179"/>
      <c r="P195" s="179"/>
      <c r="Q195" s="179"/>
      <c r="R195" s="179"/>
      <c r="S195" s="312">
        <f>+IF([1]NOVIEMBRE!S195=0,"",[1]NOVIEMBRE!S195)</f>
        <v>4000000</v>
      </c>
      <c r="T195" s="501" t="str">
        <f>+IF([1]NOVIEMBRE!T195=0,"",[1]NOVIEMBRE!T195)</f>
        <v>GASTOS  DE PRESTACION DE SERVICIOS</v>
      </c>
      <c r="U195" s="502">
        <f t="shared" ref="U195:AJ195" si="176">U196</f>
        <v>4163184900</v>
      </c>
      <c r="V195" s="503">
        <f t="shared" si="176"/>
        <v>2540000000</v>
      </c>
      <c r="W195" s="503">
        <f t="shared" si="176"/>
        <v>3868392752</v>
      </c>
      <c r="X195" s="504">
        <f t="shared" si="176"/>
        <v>10571577652</v>
      </c>
      <c r="Y195" s="303">
        <f t="shared" si="176"/>
        <v>9899190937</v>
      </c>
      <c r="Z195" s="503">
        <f t="shared" si="176"/>
        <v>534407416</v>
      </c>
      <c r="AA195" s="504">
        <f t="shared" si="176"/>
        <v>10433598353</v>
      </c>
      <c r="AB195" s="303">
        <f t="shared" si="176"/>
        <v>9803722857</v>
      </c>
      <c r="AC195" s="503">
        <f t="shared" si="176"/>
        <v>629875496</v>
      </c>
      <c r="AD195" s="504">
        <f t="shared" si="176"/>
        <v>10433598353</v>
      </c>
      <c r="AE195" s="303">
        <f t="shared" si="176"/>
        <v>6049863140</v>
      </c>
      <c r="AF195" s="503">
        <f t="shared" si="176"/>
        <v>953171692</v>
      </c>
      <c r="AG195" s="504">
        <f t="shared" si="176"/>
        <v>7003034832</v>
      </c>
      <c r="AH195" s="303">
        <f t="shared" si="176"/>
        <v>137979299</v>
      </c>
      <c r="AI195" s="503">
        <f t="shared" si="176"/>
        <v>137979299</v>
      </c>
      <c r="AJ195" s="304">
        <f t="shared" si="176"/>
        <v>3568542820</v>
      </c>
      <c r="AK195" s="179"/>
      <c r="AL195" s="317">
        <f>AL196</f>
        <v>207000000</v>
      </c>
      <c r="AM195" s="318">
        <f>AM196</f>
        <v>0</v>
      </c>
      <c r="AN195" s="179"/>
      <c r="BQ195" s="458"/>
    </row>
    <row r="196" spans="1:69" s="308" customFormat="1" ht="24.95" customHeight="1">
      <c r="A196" s="542"/>
      <c r="B196" s="545"/>
      <c r="N196" s="179"/>
      <c r="P196" s="179"/>
      <c r="Q196" s="179"/>
      <c r="R196" s="179"/>
      <c r="S196" s="340">
        <f>+IF([1]NOVIEMBRE!S196=0,"",[1]NOVIEMBRE!S196)</f>
        <v>4100000</v>
      </c>
      <c r="T196" s="341" t="str">
        <f>+IF([1]NOVIEMBRE!T196=0,"",[1]NOVIEMBRE!T196)</f>
        <v>Insumos y Suministros Hospitalarios</v>
      </c>
      <c r="U196" s="314">
        <f t="shared" ref="U196:AJ196" si="177">U197+U205+U207</f>
        <v>4163184900</v>
      </c>
      <c r="V196" s="315">
        <f t="shared" si="177"/>
        <v>2540000000</v>
      </c>
      <c r="W196" s="315">
        <f t="shared" si="177"/>
        <v>3868392752</v>
      </c>
      <c r="X196" s="316">
        <f t="shared" si="177"/>
        <v>10571577652</v>
      </c>
      <c r="Y196" s="317">
        <f t="shared" si="177"/>
        <v>9899190937</v>
      </c>
      <c r="Z196" s="315">
        <f t="shared" si="177"/>
        <v>534407416</v>
      </c>
      <c r="AA196" s="316">
        <f t="shared" si="177"/>
        <v>10433598353</v>
      </c>
      <c r="AB196" s="317">
        <f t="shared" si="177"/>
        <v>9803722857</v>
      </c>
      <c r="AC196" s="315">
        <f t="shared" si="177"/>
        <v>629875496</v>
      </c>
      <c r="AD196" s="316">
        <f t="shared" si="177"/>
        <v>10433598353</v>
      </c>
      <c r="AE196" s="317">
        <f t="shared" si="177"/>
        <v>6049863140</v>
      </c>
      <c r="AF196" s="315">
        <f t="shared" si="177"/>
        <v>953171692</v>
      </c>
      <c r="AG196" s="316">
        <f t="shared" si="177"/>
        <v>7003034832</v>
      </c>
      <c r="AH196" s="317">
        <f t="shared" si="177"/>
        <v>137979299</v>
      </c>
      <c r="AI196" s="315">
        <f t="shared" si="177"/>
        <v>137979299</v>
      </c>
      <c r="AJ196" s="318">
        <f t="shared" si="177"/>
        <v>3568542820</v>
      </c>
      <c r="AK196" s="302"/>
      <c r="AL196" s="317">
        <f>AL197+AL205+AL207</f>
        <v>207000000</v>
      </c>
      <c r="AM196" s="318">
        <f>AM197+AM205+AM207</f>
        <v>0</v>
      </c>
      <c r="AN196" s="179"/>
      <c r="BQ196" s="458"/>
    </row>
    <row r="197" spans="1:69" s="308" customFormat="1" ht="24.95" customHeight="1">
      <c r="A197" s="542"/>
      <c r="B197" s="545"/>
      <c r="N197" s="179"/>
      <c r="P197" s="179"/>
      <c r="Q197" s="179"/>
      <c r="R197" s="179"/>
      <c r="S197" s="349">
        <f>+IF([1]NOVIEMBRE!S197=0,"",[1]NOVIEMBRE!S197)</f>
        <v>4100100</v>
      </c>
      <c r="T197" s="350" t="str">
        <f>+IF([1]NOVIEMBRE!T197=0,"",[1]NOVIEMBRE!T197)</f>
        <v>Compra de Bienes para la Prestacion de servicios</v>
      </c>
      <c r="U197" s="351">
        <f t="shared" ref="U197:AJ197" si="178">SUM(U198:U204)</f>
        <v>3193963568</v>
      </c>
      <c r="V197" s="352">
        <f t="shared" si="178"/>
        <v>2640000000</v>
      </c>
      <c r="W197" s="352">
        <f t="shared" si="178"/>
        <v>272171217</v>
      </c>
      <c r="X197" s="353">
        <f t="shared" si="178"/>
        <v>6106134785</v>
      </c>
      <c r="Y197" s="354">
        <f t="shared" si="178"/>
        <v>5524281478</v>
      </c>
      <c r="Z197" s="385">
        <f t="shared" si="178"/>
        <v>523190454</v>
      </c>
      <c r="AA197" s="353">
        <f t="shared" si="178"/>
        <v>6047471932</v>
      </c>
      <c r="AB197" s="354">
        <f t="shared" si="178"/>
        <v>5506047636</v>
      </c>
      <c r="AC197" s="385">
        <f t="shared" si="178"/>
        <v>541424296</v>
      </c>
      <c r="AD197" s="353">
        <f t="shared" si="178"/>
        <v>6047471932</v>
      </c>
      <c r="AE197" s="354">
        <f t="shared" si="178"/>
        <v>2702124368</v>
      </c>
      <c r="AF197" s="385">
        <f t="shared" si="178"/>
        <v>590694247</v>
      </c>
      <c r="AG197" s="353">
        <f t="shared" si="178"/>
        <v>3292818615</v>
      </c>
      <c r="AH197" s="354">
        <f t="shared" si="178"/>
        <v>58662853</v>
      </c>
      <c r="AI197" s="352">
        <f t="shared" si="178"/>
        <v>58662853</v>
      </c>
      <c r="AJ197" s="355">
        <f t="shared" si="178"/>
        <v>2813316170</v>
      </c>
      <c r="AK197" s="179"/>
      <c r="AL197" s="386">
        <f>SUM(AL198:AL204)</f>
        <v>207000000</v>
      </c>
      <c r="AM197" s="387">
        <f>SUM(AM198:AM204)</f>
        <v>0</v>
      </c>
      <c r="AN197" s="179"/>
      <c r="BQ197" s="458"/>
    </row>
    <row r="198" spans="1:69" s="308" customFormat="1" ht="24.95" customHeight="1">
      <c r="A198" s="542"/>
      <c r="B198" s="545"/>
      <c r="N198" s="179"/>
      <c r="P198" s="179"/>
      <c r="Q198" s="179"/>
      <c r="R198" s="179"/>
      <c r="S198" s="399" t="str">
        <f>+IF([1]NOVIEMBRE!S198=0,"",[1]NOVIEMBRE!S198)</f>
        <v>4100100-1</v>
      </c>
      <c r="T198" s="400" t="str">
        <f>+IF([1]NOVIEMBRE!T198=0,"",[1]NOVIEMBRE!T198)</f>
        <v>Productos Farmaceuticos</v>
      </c>
      <c r="U198" s="351">
        <f>+[1]ENERO!U198</f>
        <v>1017039941</v>
      </c>
      <c r="V198" s="352">
        <f>[1]NOVIEMBRE!V198+DICIEMBRE!AL198</f>
        <v>700000000</v>
      </c>
      <c r="W198" s="352">
        <f>[1]NOVIEMBRE!W198+DICIEMBRE!AM198</f>
        <v>43953754</v>
      </c>
      <c r="X198" s="353">
        <f t="shared" ref="X198:X204" si="179">SUM(U198:W198)</f>
        <v>1760993695</v>
      </c>
      <c r="Y198" s="354">
        <f>[1]NOVIEMBRE!AA198</f>
        <v>1582488571</v>
      </c>
      <c r="Z198" s="293">
        <f>155099453-40</f>
        <v>155099413</v>
      </c>
      <c r="AA198" s="353">
        <f t="shared" ref="AA198:AA204" si="180">SUM(Y198:Z198)</f>
        <v>1737587984</v>
      </c>
      <c r="AB198" s="354">
        <f>[1]NOVIEMBRE!AD198</f>
        <v>1564293681</v>
      </c>
      <c r="AC198" s="293">
        <v>173294303</v>
      </c>
      <c r="AD198" s="353">
        <f t="shared" ref="AD198:AD204" si="181">SUM(AB198:AC198)</f>
        <v>1737587984</v>
      </c>
      <c r="AE198" s="354">
        <f>[1]NOVIEMBRE!AG198</f>
        <v>587163437</v>
      </c>
      <c r="AF198" s="293">
        <v>201760040</v>
      </c>
      <c r="AG198" s="353">
        <f t="shared" ref="AG198:AG204" si="182">SUM(AE198:AF198)</f>
        <v>788923477</v>
      </c>
      <c r="AH198" s="354">
        <f t="shared" ref="AH198:AH204" si="183">X198-AA198</f>
        <v>23405711</v>
      </c>
      <c r="AI198" s="352">
        <f t="shared" ref="AI198:AI204" si="184">X198-AD198</f>
        <v>23405711</v>
      </c>
      <c r="AJ198" s="355">
        <f t="shared" ref="AJ198:AJ204" si="185">X198-AG198</f>
        <v>972070218</v>
      </c>
      <c r="AK198" s="179"/>
      <c r="AL198" s="295">
        <v>0</v>
      </c>
      <c r="AM198" s="296">
        <v>0</v>
      </c>
      <c r="AN198" s="179"/>
      <c r="BQ198" s="458"/>
    </row>
    <row r="199" spans="1:69" s="308" customFormat="1" ht="24.95" customHeight="1">
      <c r="A199" s="542"/>
      <c r="B199" s="545"/>
      <c r="N199" s="179"/>
      <c r="P199" s="179"/>
      <c r="Q199" s="179"/>
      <c r="R199" s="179"/>
      <c r="S199" s="399" t="str">
        <f>+IF([1]NOVIEMBRE!S199=0,"",[1]NOVIEMBRE!S199)</f>
        <v>4100100-2</v>
      </c>
      <c r="T199" s="400" t="str">
        <f>+IF([1]NOVIEMBRE!T199=0,"",[1]NOVIEMBRE!T199)</f>
        <v>Material Médico Quirúrgico</v>
      </c>
      <c r="U199" s="351">
        <f>+[1]ENERO!U199</f>
        <v>1633646075</v>
      </c>
      <c r="V199" s="352">
        <f>[1]NOVIEMBRE!V199+DICIEMBRE!AL199</f>
        <v>1700000000</v>
      </c>
      <c r="W199" s="352">
        <f>[1]NOVIEMBRE!W199+DICIEMBRE!AM199</f>
        <v>128217463</v>
      </c>
      <c r="X199" s="353">
        <f t="shared" si="179"/>
        <v>3461863538</v>
      </c>
      <c r="Y199" s="354">
        <f>[1]NOVIEMBRE!AA199</f>
        <v>3127764611</v>
      </c>
      <c r="Z199" s="293">
        <f>302849365+3291000+200000</f>
        <v>306340365</v>
      </c>
      <c r="AA199" s="353">
        <f t="shared" si="180"/>
        <v>3434104976</v>
      </c>
      <c r="AB199" s="354">
        <f>[1]NOVIEMBRE!AD199</f>
        <v>3127725665</v>
      </c>
      <c r="AC199" s="293">
        <f>302888311+3291000+200000</f>
        <v>306379311</v>
      </c>
      <c r="AD199" s="353">
        <f t="shared" si="181"/>
        <v>3434104976</v>
      </c>
      <c r="AE199" s="354">
        <f>[1]NOVIEMBRE!AG199</f>
        <v>1955181825</v>
      </c>
      <c r="AF199" s="293">
        <v>245986893</v>
      </c>
      <c r="AG199" s="353">
        <f t="shared" si="182"/>
        <v>2201168718</v>
      </c>
      <c r="AH199" s="354">
        <f t="shared" si="183"/>
        <v>27758562</v>
      </c>
      <c r="AI199" s="352">
        <f t="shared" si="184"/>
        <v>27758562</v>
      </c>
      <c r="AJ199" s="355">
        <f t="shared" si="185"/>
        <v>1260694820</v>
      </c>
      <c r="AK199" s="179"/>
      <c r="AL199" s="295">
        <f>105000000+102000000</f>
        <v>207000000</v>
      </c>
      <c r="AM199" s="296">
        <v>0</v>
      </c>
      <c r="AN199" s="179"/>
      <c r="BQ199" s="458"/>
    </row>
    <row r="200" spans="1:69" s="308" customFormat="1" ht="24.95" customHeight="1">
      <c r="A200" s="542"/>
      <c r="B200" s="545"/>
      <c r="N200" s="179"/>
      <c r="P200" s="179"/>
      <c r="Q200" s="179"/>
      <c r="R200" s="179"/>
      <c r="S200" s="399" t="str">
        <f>+IF([1]NOVIEMBRE!S200=0,"",[1]NOVIEMBRE!S200)</f>
        <v>4100100-3</v>
      </c>
      <c r="T200" s="400" t="str">
        <f>+IF([1]NOVIEMBRE!T200=0,"",[1]NOVIEMBRE!T200)</f>
        <v>Material de Laboratorio</v>
      </c>
      <c r="U200" s="351">
        <f>+[1]ENERO!U200</f>
        <v>526235939</v>
      </c>
      <c r="V200" s="352">
        <f>[1]NOVIEMBRE!V200+DICIEMBRE!AL200</f>
        <v>233000000</v>
      </c>
      <c r="W200" s="352">
        <f>[1]NOVIEMBRE!W200+DICIEMBRE!AM200</f>
        <v>100000000</v>
      </c>
      <c r="X200" s="353">
        <f t="shared" si="179"/>
        <v>859235939</v>
      </c>
      <c r="Y200" s="354">
        <f>[1]NOVIEMBRE!AA200</f>
        <v>797293234</v>
      </c>
      <c r="Z200" s="293">
        <f>65241676-3291000-200000</f>
        <v>61750676</v>
      </c>
      <c r="AA200" s="353">
        <f t="shared" si="180"/>
        <v>859043910</v>
      </c>
      <c r="AB200" s="354">
        <f>[1]NOVIEMBRE!AD200</f>
        <v>797293228</v>
      </c>
      <c r="AC200" s="293">
        <f>65241682-3291000-200000</f>
        <v>61750682</v>
      </c>
      <c r="AD200" s="353">
        <f t="shared" si="181"/>
        <v>859043910</v>
      </c>
      <c r="AE200" s="354">
        <f>[1]NOVIEMBRE!AG200</f>
        <v>143044044</v>
      </c>
      <c r="AF200" s="293">
        <f>285991358-143044044</f>
        <v>142947314</v>
      </c>
      <c r="AG200" s="353">
        <f t="shared" si="182"/>
        <v>285991358</v>
      </c>
      <c r="AH200" s="354">
        <f t="shared" si="183"/>
        <v>192029</v>
      </c>
      <c r="AI200" s="352">
        <f t="shared" si="184"/>
        <v>192029</v>
      </c>
      <c r="AJ200" s="355">
        <f t="shared" si="185"/>
        <v>573244581</v>
      </c>
      <c r="AK200" s="179"/>
      <c r="AL200" s="295">
        <v>0</v>
      </c>
      <c r="AM200" s="296">
        <v>0</v>
      </c>
      <c r="AN200" s="179"/>
      <c r="BQ200" s="458"/>
    </row>
    <row r="201" spans="1:69" s="308" customFormat="1" ht="24.95" customHeight="1">
      <c r="A201" s="542"/>
      <c r="B201" s="545"/>
      <c r="N201" s="179"/>
      <c r="P201" s="179"/>
      <c r="Q201" s="179"/>
      <c r="R201" s="179"/>
      <c r="S201" s="399" t="str">
        <f>+IF([1]NOVIEMBRE!S201=0,"",[1]NOVIEMBRE!S201)</f>
        <v>4100100-4</v>
      </c>
      <c r="T201" s="400" t="str">
        <f>+IF([1]NOVIEMBRE!T201=0,"",[1]NOVIEMBRE!T201)</f>
        <v>Material para Odontologia</v>
      </c>
      <c r="U201" s="351">
        <f>+[1]ENERO!U201</f>
        <v>17041613</v>
      </c>
      <c r="V201" s="352">
        <f>[1]NOVIEMBRE!V201+DICIEMBRE!AL201</f>
        <v>7000000</v>
      </c>
      <c r="W201" s="352">
        <f>[1]NOVIEMBRE!W201+DICIEMBRE!AM201</f>
        <v>0</v>
      </c>
      <c r="X201" s="353">
        <f t="shared" si="179"/>
        <v>24041613</v>
      </c>
      <c r="Y201" s="354">
        <f>[1]NOVIEMBRE!AA201</f>
        <v>16735062</v>
      </c>
      <c r="Z201" s="293">
        <v>0</v>
      </c>
      <c r="AA201" s="353">
        <f t="shared" si="180"/>
        <v>16735062</v>
      </c>
      <c r="AB201" s="354">
        <f>[1]NOVIEMBRE!AD201</f>
        <v>16735062</v>
      </c>
      <c r="AC201" s="293">
        <v>0</v>
      </c>
      <c r="AD201" s="353">
        <f t="shared" si="181"/>
        <v>16735062</v>
      </c>
      <c r="AE201" s="354">
        <f>[1]NOVIEMBRE!AG201</f>
        <v>16735062</v>
      </c>
      <c r="AF201" s="293">
        <v>0</v>
      </c>
      <c r="AG201" s="353">
        <f t="shared" si="182"/>
        <v>16735062</v>
      </c>
      <c r="AH201" s="354">
        <f t="shared" si="183"/>
        <v>7306551</v>
      </c>
      <c r="AI201" s="352">
        <f t="shared" si="184"/>
        <v>7306551</v>
      </c>
      <c r="AJ201" s="355">
        <f t="shared" si="185"/>
        <v>7306551</v>
      </c>
      <c r="AK201" s="179"/>
      <c r="AL201" s="295">
        <v>0</v>
      </c>
      <c r="AM201" s="296">
        <v>0</v>
      </c>
      <c r="AN201" s="179"/>
      <c r="BQ201" s="458"/>
    </row>
    <row r="202" spans="1:69" s="308" customFormat="1" ht="24.95" customHeight="1">
      <c r="A202" s="542"/>
      <c r="B202" s="545"/>
      <c r="N202" s="179"/>
      <c r="P202" s="179"/>
      <c r="Q202" s="179"/>
      <c r="R202" s="179"/>
      <c r="S202" s="399" t="str">
        <f>+IF([1]NOVIEMBRE!S202=0,"",[1]NOVIEMBRE!S202)</f>
        <v>4100100-5</v>
      </c>
      <c r="T202" s="400" t="str">
        <f>+IF([1]NOVIEMBRE!T202=0,"",[1]NOVIEMBRE!T202)</f>
        <v>Material para Rayos X</v>
      </c>
      <c r="U202" s="351">
        <f>+[1]ENERO!U202</f>
        <v>0</v>
      </c>
      <c r="V202" s="352">
        <f>[1]NOVIEMBRE!V202+DICIEMBRE!AL202</f>
        <v>0</v>
      </c>
      <c r="W202" s="352">
        <f>[1]NOVIEMBRE!W202+DICIEMBRE!AM202</f>
        <v>0</v>
      </c>
      <c r="X202" s="353">
        <f t="shared" si="179"/>
        <v>0</v>
      </c>
      <c r="Y202" s="354">
        <f>[1]NOVIEMBRE!AA202</f>
        <v>0</v>
      </c>
      <c r="Z202" s="293">
        <v>0</v>
      </c>
      <c r="AA202" s="353">
        <f t="shared" si="180"/>
        <v>0</v>
      </c>
      <c r="AB202" s="354">
        <f>[1]NOVIEMBRE!AD202</f>
        <v>0</v>
      </c>
      <c r="AC202" s="293">
        <v>0</v>
      </c>
      <c r="AD202" s="353">
        <f t="shared" si="181"/>
        <v>0</v>
      </c>
      <c r="AE202" s="354">
        <f>[1]NOVIEMBRE!AG202</f>
        <v>0</v>
      </c>
      <c r="AF202" s="293">
        <v>0</v>
      </c>
      <c r="AG202" s="353">
        <f t="shared" si="182"/>
        <v>0</v>
      </c>
      <c r="AH202" s="354">
        <f t="shared" si="183"/>
        <v>0</v>
      </c>
      <c r="AI202" s="352">
        <f t="shared" si="184"/>
        <v>0</v>
      </c>
      <c r="AJ202" s="355">
        <f t="shared" si="185"/>
        <v>0</v>
      </c>
      <c r="AK202" s="179"/>
      <c r="AL202" s="295">
        <v>0</v>
      </c>
      <c r="AM202" s="296">
        <v>0</v>
      </c>
      <c r="AN202" s="179"/>
      <c r="BQ202" s="458"/>
    </row>
    <row r="203" spans="1:69" s="308" customFormat="1" ht="24.95" customHeight="1">
      <c r="A203" s="542"/>
      <c r="B203" s="545"/>
      <c r="N203" s="179"/>
      <c r="P203" s="179"/>
      <c r="Q203" s="179"/>
      <c r="R203" s="179"/>
      <c r="S203" s="399" t="str">
        <f>+IF([1]NOVIEMBRE!S203=0,"",[1]NOVIEMBRE!S203)</f>
        <v>4100100-6</v>
      </c>
      <c r="T203" s="400" t="str">
        <f>+IF([1]NOVIEMBRE!T203=0,"",[1]NOVIEMBRE!T203)</f>
        <v/>
      </c>
      <c r="U203" s="351">
        <f>+[1]ENERO!U203</f>
        <v>0</v>
      </c>
      <c r="V203" s="352">
        <f>[1]NOVIEMBRE!V203+DICIEMBRE!AL203</f>
        <v>0</v>
      </c>
      <c r="W203" s="352">
        <f>[1]NOVIEMBRE!W203+DICIEMBRE!AM203</f>
        <v>0</v>
      </c>
      <c r="X203" s="353">
        <f t="shared" si="179"/>
        <v>0</v>
      </c>
      <c r="Y203" s="354">
        <f>[1]NOVIEMBRE!AA203</f>
        <v>0</v>
      </c>
      <c r="Z203" s="293">
        <v>0</v>
      </c>
      <c r="AA203" s="353">
        <f t="shared" si="180"/>
        <v>0</v>
      </c>
      <c r="AB203" s="354">
        <f>[1]NOVIEMBRE!AD203</f>
        <v>0</v>
      </c>
      <c r="AC203" s="293">
        <v>0</v>
      </c>
      <c r="AD203" s="353">
        <f t="shared" si="181"/>
        <v>0</v>
      </c>
      <c r="AE203" s="354">
        <f>[1]NOVIEMBRE!AG203</f>
        <v>0</v>
      </c>
      <c r="AF203" s="293">
        <v>0</v>
      </c>
      <c r="AG203" s="353">
        <f t="shared" si="182"/>
        <v>0</v>
      </c>
      <c r="AH203" s="354">
        <f t="shared" si="183"/>
        <v>0</v>
      </c>
      <c r="AI203" s="352">
        <f t="shared" si="184"/>
        <v>0</v>
      </c>
      <c r="AJ203" s="355">
        <f t="shared" si="185"/>
        <v>0</v>
      </c>
      <c r="AK203" s="179"/>
      <c r="AL203" s="295">
        <v>0</v>
      </c>
      <c r="AM203" s="296">
        <v>0</v>
      </c>
      <c r="AN203" s="179"/>
      <c r="BQ203" s="458"/>
    </row>
    <row r="204" spans="1:69" s="308" customFormat="1" ht="24.95" customHeight="1">
      <c r="A204" s="542"/>
      <c r="B204" s="545"/>
      <c r="N204" s="179"/>
      <c r="P204" s="179"/>
      <c r="Q204" s="179"/>
      <c r="R204" s="179"/>
      <c r="S204" s="399" t="str">
        <f>+IF([1]NOVIEMBRE!S204=0,"",[1]NOVIEMBRE!S204)</f>
        <v>4100100-7</v>
      </c>
      <c r="T204" s="400" t="str">
        <f>+IF([1]NOVIEMBRE!T204=0,"",[1]NOVIEMBRE!T204)</f>
        <v/>
      </c>
      <c r="U204" s="351">
        <f>+[1]ENERO!U204</f>
        <v>0</v>
      </c>
      <c r="V204" s="352">
        <f>[1]NOVIEMBRE!V204+DICIEMBRE!AL204</f>
        <v>0</v>
      </c>
      <c r="W204" s="352">
        <f>[1]NOVIEMBRE!W204+DICIEMBRE!AM204</f>
        <v>0</v>
      </c>
      <c r="X204" s="353">
        <f t="shared" si="179"/>
        <v>0</v>
      </c>
      <c r="Y204" s="354">
        <f>[1]NOVIEMBRE!AA204</f>
        <v>0</v>
      </c>
      <c r="Z204" s="293">
        <v>0</v>
      </c>
      <c r="AA204" s="353">
        <f t="shared" si="180"/>
        <v>0</v>
      </c>
      <c r="AB204" s="354">
        <f>[1]NOVIEMBRE!AD204</f>
        <v>0</v>
      </c>
      <c r="AC204" s="293">
        <v>0</v>
      </c>
      <c r="AD204" s="353">
        <f t="shared" si="181"/>
        <v>0</v>
      </c>
      <c r="AE204" s="354">
        <f>[1]NOVIEMBRE!AG204</f>
        <v>0</v>
      </c>
      <c r="AF204" s="293">
        <v>0</v>
      </c>
      <c r="AG204" s="353">
        <f t="shared" si="182"/>
        <v>0</v>
      </c>
      <c r="AH204" s="354">
        <f t="shared" si="183"/>
        <v>0</v>
      </c>
      <c r="AI204" s="352">
        <f t="shared" si="184"/>
        <v>0</v>
      </c>
      <c r="AJ204" s="355">
        <f t="shared" si="185"/>
        <v>0</v>
      </c>
      <c r="AK204" s="179"/>
      <c r="AL204" s="295">
        <v>0</v>
      </c>
      <c r="AM204" s="296">
        <v>0</v>
      </c>
      <c r="AN204" s="179"/>
      <c r="BQ204" s="458"/>
    </row>
    <row r="205" spans="1:69" s="308" customFormat="1" ht="24.95" customHeight="1">
      <c r="A205" s="542"/>
      <c r="B205" s="545"/>
      <c r="N205" s="179"/>
      <c r="P205" s="179"/>
      <c r="Q205" s="179"/>
      <c r="R205" s="179"/>
      <c r="S205" s="349">
        <f>+IF([1]NOVIEMBRE!S205=0,"",[1]NOVIEMBRE!S205)</f>
        <v>4100200</v>
      </c>
      <c r="T205" s="350" t="str">
        <f>+IF([1]NOVIEMBRE!T205=0,"",[1]NOVIEMBRE!T205)</f>
        <v>Gastos Complementarios e Intermedios</v>
      </c>
      <c r="U205" s="351">
        <f t="shared" ref="U205:AJ205" si="186">U206</f>
        <v>969221332</v>
      </c>
      <c r="V205" s="352">
        <f t="shared" si="186"/>
        <v>-100000000</v>
      </c>
      <c r="W205" s="352">
        <f t="shared" si="186"/>
        <v>0</v>
      </c>
      <c r="X205" s="353">
        <f t="shared" si="186"/>
        <v>869221332</v>
      </c>
      <c r="Y205" s="354">
        <f t="shared" si="186"/>
        <v>778687924</v>
      </c>
      <c r="Z205" s="385">
        <f t="shared" si="186"/>
        <v>11216962</v>
      </c>
      <c r="AA205" s="353">
        <f t="shared" si="186"/>
        <v>789904886</v>
      </c>
      <c r="AB205" s="354">
        <f t="shared" si="186"/>
        <v>701453686</v>
      </c>
      <c r="AC205" s="385">
        <f t="shared" si="186"/>
        <v>88451200</v>
      </c>
      <c r="AD205" s="353">
        <f t="shared" si="186"/>
        <v>789904886</v>
      </c>
      <c r="AE205" s="354">
        <f t="shared" si="186"/>
        <v>429153136</v>
      </c>
      <c r="AF205" s="385">
        <f t="shared" si="186"/>
        <v>113053273</v>
      </c>
      <c r="AG205" s="353">
        <f t="shared" si="186"/>
        <v>542206409</v>
      </c>
      <c r="AH205" s="354">
        <f t="shared" si="186"/>
        <v>79316446</v>
      </c>
      <c r="AI205" s="352">
        <f t="shared" si="186"/>
        <v>79316446</v>
      </c>
      <c r="AJ205" s="355">
        <f t="shared" si="186"/>
        <v>327014923</v>
      </c>
      <c r="AK205" s="179"/>
      <c r="AL205" s="386">
        <f>AL206</f>
        <v>0</v>
      </c>
      <c r="AM205" s="387">
        <f>AM206</f>
        <v>0</v>
      </c>
      <c r="AN205" s="179"/>
      <c r="BQ205" s="458"/>
    </row>
    <row r="206" spans="1:69" s="308" customFormat="1" ht="24.95" customHeight="1">
      <c r="A206" s="542"/>
      <c r="B206" s="545"/>
      <c r="N206" s="179"/>
      <c r="P206" s="179"/>
      <c r="Q206" s="179"/>
      <c r="R206" s="179"/>
      <c r="S206" s="399" t="str">
        <f>+IF([1]NOVIEMBRE!S206=0,"",[1]NOVIEMBRE!S206)</f>
        <v>4100200-1</v>
      </c>
      <c r="T206" s="400" t="str">
        <f>+IF([1]NOVIEMBRE!T206=0,"",[1]NOVIEMBRE!T206)</f>
        <v>Alimentación</v>
      </c>
      <c r="U206" s="351">
        <f>+[1]ENERO!U206</f>
        <v>969221332</v>
      </c>
      <c r="V206" s="352">
        <f>[1]NOVIEMBRE!V206+DICIEMBRE!AL206</f>
        <v>-100000000</v>
      </c>
      <c r="W206" s="352">
        <f>[1]NOVIEMBRE!W206+DICIEMBRE!AM206</f>
        <v>0</v>
      </c>
      <c r="X206" s="353">
        <f>SUM(U206:W206)</f>
        <v>869221332</v>
      </c>
      <c r="Y206" s="354">
        <f>[1]NOVIEMBRE!AA206</f>
        <v>778687924</v>
      </c>
      <c r="Z206" s="293">
        <v>11216962</v>
      </c>
      <c r="AA206" s="353">
        <f>SUM(Y206:Z206)</f>
        <v>789904886</v>
      </c>
      <c r="AB206" s="354">
        <f>[1]NOVIEMBRE!AD206</f>
        <v>701453686</v>
      </c>
      <c r="AC206" s="293">
        <v>88451200</v>
      </c>
      <c r="AD206" s="353">
        <f>SUM(AB206:AC206)</f>
        <v>789904886</v>
      </c>
      <c r="AE206" s="354">
        <f>[1]NOVIEMBRE!AG206</f>
        <v>429153136</v>
      </c>
      <c r="AF206" s="293">
        <v>113053273</v>
      </c>
      <c r="AG206" s="353">
        <f>SUM(AE206:AF206)</f>
        <v>542206409</v>
      </c>
      <c r="AH206" s="354">
        <f>X206-AA206</f>
        <v>79316446</v>
      </c>
      <c r="AI206" s="352">
        <f>X206-AD206</f>
        <v>79316446</v>
      </c>
      <c r="AJ206" s="355">
        <f>X206-AG206</f>
        <v>327014923</v>
      </c>
      <c r="AK206" s="179"/>
      <c r="AL206" s="295">
        <v>0</v>
      </c>
      <c r="AM206" s="296">
        <v>0</v>
      </c>
      <c r="AN206" s="179"/>
      <c r="BQ206" s="458"/>
    </row>
    <row r="207" spans="1:69" s="308" customFormat="1" ht="24.95" customHeight="1" thickBot="1">
      <c r="A207" s="542"/>
      <c r="B207" s="545"/>
      <c r="N207" s="179"/>
      <c r="P207" s="179"/>
      <c r="Q207" s="179"/>
      <c r="R207" s="179"/>
      <c r="S207" s="556">
        <f>+IF([1]NOVIEMBRE!S207=0,"",[1]NOVIEMBRE!S207)</f>
        <v>4199999</v>
      </c>
      <c r="T207" s="557" t="str">
        <f>+IF([1]NOVIEMBRE!T207=0,"",[1]NOVIEMBRE!T207)</f>
        <v>Vigencias Anteriores</v>
      </c>
      <c r="U207" s="558">
        <f>+[1]ENERO!U207</f>
        <v>0</v>
      </c>
      <c r="V207" s="559">
        <f>[1]NOVIEMBRE!V207+DICIEMBRE!AL207</f>
        <v>0</v>
      </c>
      <c r="W207" s="559">
        <f>[1]NOVIEMBRE!W207+DICIEMBRE!AM207</f>
        <v>3596221535</v>
      </c>
      <c r="X207" s="560">
        <f>SUM(U207:W207)</f>
        <v>3596221535</v>
      </c>
      <c r="Y207" s="561">
        <f>[1]NOVIEMBRE!AA207</f>
        <v>3596221535</v>
      </c>
      <c r="Z207" s="328">
        <v>0</v>
      </c>
      <c r="AA207" s="560">
        <f>SUM(Y207:Z207)</f>
        <v>3596221535</v>
      </c>
      <c r="AB207" s="561">
        <f>[1]NOVIEMBRE!AD207</f>
        <v>3596221535</v>
      </c>
      <c r="AC207" s="328">
        <v>0</v>
      </c>
      <c r="AD207" s="560">
        <f>SUM(AB207:AC207)</f>
        <v>3596221535</v>
      </c>
      <c r="AE207" s="561">
        <f>[1]NOVIEMBRE!AG207</f>
        <v>2918585636</v>
      </c>
      <c r="AF207" s="328">
        <v>249424172</v>
      </c>
      <c r="AG207" s="560">
        <f>SUM(AE207:AF207)</f>
        <v>3168009808</v>
      </c>
      <c r="AH207" s="561">
        <f>X207-AA207</f>
        <v>0</v>
      </c>
      <c r="AI207" s="559">
        <f>X207-AD207</f>
        <v>0</v>
      </c>
      <c r="AJ207" s="562">
        <f>X207-AG207</f>
        <v>428211727</v>
      </c>
      <c r="AK207" s="179"/>
      <c r="AL207" s="330">
        <v>0</v>
      </c>
      <c r="AM207" s="331">
        <v>0</v>
      </c>
      <c r="AN207" s="179"/>
      <c r="BQ207" s="458"/>
    </row>
    <row r="208" spans="1:69" s="308" customFormat="1" ht="24.95" customHeight="1">
      <c r="A208" s="542"/>
      <c r="B208" s="545"/>
      <c r="N208" s="179"/>
      <c r="P208" s="179"/>
      <c r="Q208" s="179"/>
      <c r="R208" s="179"/>
      <c r="S208" s="563" t="str">
        <f>+IF([1]NOVIEMBRE!S208=0,"",[1]NOVIEMBRE!S208)</f>
        <v/>
      </c>
      <c r="T208" s="564" t="str">
        <f>+IF([1]NOVIEMBRE!T208=0,"",[1]NOVIEMBRE!T208)</f>
        <v/>
      </c>
      <c r="U208" s="565"/>
      <c r="V208" s="565"/>
      <c r="W208" s="565"/>
      <c r="X208" s="565"/>
      <c r="Y208" s="565"/>
      <c r="Z208" s="565"/>
      <c r="AA208" s="565"/>
      <c r="AB208" s="565"/>
      <c r="AC208" s="565"/>
      <c r="AD208" s="565"/>
      <c r="AE208" s="565"/>
      <c r="AF208" s="565"/>
      <c r="AG208" s="565"/>
      <c r="AH208" s="565"/>
      <c r="AI208" s="565"/>
      <c r="AJ208" s="566"/>
      <c r="AK208" s="179"/>
      <c r="AL208" s="567"/>
      <c r="AM208" s="568"/>
      <c r="AN208" s="179"/>
      <c r="BQ208" s="458"/>
    </row>
    <row r="209" spans="1:69" s="308" customFormat="1" ht="24.95" customHeight="1">
      <c r="A209" s="542"/>
      <c r="B209" s="545"/>
      <c r="N209" s="179"/>
      <c r="P209" s="179"/>
      <c r="Q209" s="179"/>
      <c r="R209" s="179"/>
      <c r="S209" s="312">
        <f>+IF([1]NOVIEMBRE!S209=0,"",[1]NOVIEMBRE!S209)</f>
        <v>5000000</v>
      </c>
      <c r="T209" s="501" t="s">
        <v>146</v>
      </c>
      <c r="U209" s="502">
        <f t="shared" ref="U209:AJ209" si="187">U210</f>
        <v>0</v>
      </c>
      <c r="V209" s="503">
        <f t="shared" si="187"/>
        <v>0</v>
      </c>
      <c r="W209" s="503">
        <f t="shared" si="187"/>
        <v>0</v>
      </c>
      <c r="X209" s="504">
        <f t="shared" si="187"/>
        <v>0</v>
      </c>
      <c r="Y209" s="303">
        <f t="shared" si="187"/>
        <v>0</v>
      </c>
      <c r="Z209" s="503">
        <f t="shared" si="187"/>
        <v>0</v>
      </c>
      <c r="AA209" s="504">
        <f t="shared" si="187"/>
        <v>0</v>
      </c>
      <c r="AB209" s="303">
        <f t="shared" si="187"/>
        <v>0</v>
      </c>
      <c r="AC209" s="503">
        <f t="shared" si="187"/>
        <v>0</v>
      </c>
      <c r="AD209" s="504">
        <f t="shared" si="187"/>
        <v>0</v>
      </c>
      <c r="AE209" s="303">
        <f t="shared" si="187"/>
        <v>0</v>
      </c>
      <c r="AF209" s="503">
        <f t="shared" si="187"/>
        <v>0</v>
      </c>
      <c r="AG209" s="504">
        <f t="shared" si="187"/>
        <v>0</v>
      </c>
      <c r="AH209" s="303">
        <f t="shared" si="187"/>
        <v>0</v>
      </c>
      <c r="AI209" s="503">
        <f t="shared" si="187"/>
        <v>0</v>
      </c>
      <c r="AJ209" s="304">
        <f t="shared" si="187"/>
        <v>0</v>
      </c>
      <c r="AK209" s="179"/>
      <c r="AL209" s="317">
        <f>AL210</f>
        <v>0</v>
      </c>
      <c r="AM209" s="318">
        <f>AM210</f>
        <v>0</v>
      </c>
      <c r="AN209" s="179"/>
      <c r="BQ209" s="458"/>
    </row>
    <row r="210" spans="1:69" s="308" customFormat="1" ht="24.95" customHeight="1">
      <c r="A210" s="542"/>
      <c r="B210" s="545"/>
      <c r="N210" s="179"/>
      <c r="P210" s="179"/>
      <c r="Q210" s="179"/>
      <c r="R210" s="179"/>
      <c r="S210" s="340">
        <f>+IF([1]NOVIEMBRE!S210=0,"",[1]NOVIEMBRE!S210)</f>
        <v>5100000</v>
      </c>
      <c r="T210" s="341" t="str">
        <f>+IF([1]NOVIEMBRE!T210=0,"",[1]NOVIEMBRE!T210)</f>
        <v>Insumos y Suministros para Venta al Público</v>
      </c>
      <c r="U210" s="314">
        <f t="shared" ref="U210:AJ210" si="188">U211+U218</f>
        <v>0</v>
      </c>
      <c r="V210" s="315">
        <f t="shared" si="188"/>
        <v>0</v>
      </c>
      <c r="W210" s="315">
        <f t="shared" si="188"/>
        <v>0</v>
      </c>
      <c r="X210" s="316">
        <f t="shared" si="188"/>
        <v>0</v>
      </c>
      <c r="Y210" s="317">
        <f t="shared" si="188"/>
        <v>0</v>
      </c>
      <c r="Z210" s="315">
        <f t="shared" si="188"/>
        <v>0</v>
      </c>
      <c r="AA210" s="316">
        <f t="shared" si="188"/>
        <v>0</v>
      </c>
      <c r="AB210" s="317">
        <f t="shared" si="188"/>
        <v>0</v>
      </c>
      <c r="AC210" s="315">
        <f t="shared" si="188"/>
        <v>0</v>
      </c>
      <c r="AD210" s="316">
        <f t="shared" si="188"/>
        <v>0</v>
      </c>
      <c r="AE210" s="317">
        <f t="shared" si="188"/>
        <v>0</v>
      </c>
      <c r="AF210" s="315">
        <f t="shared" si="188"/>
        <v>0</v>
      </c>
      <c r="AG210" s="316">
        <f t="shared" si="188"/>
        <v>0</v>
      </c>
      <c r="AH210" s="317">
        <f t="shared" si="188"/>
        <v>0</v>
      </c>
      <c r="AI210" s="315">
        <f t="shared" si="188"/>
        <v>0</v>
      </c>
      <c r="AJ210" s="318">
        <f t="shared" si="188"/>
        <v>0</v>
      </c>
      <c r="AK210" s="179"/>
      <c r="AL210" s="317">
        <f>AL211+AL218</f>
        <v>0</v>
      </c>
      <c r="AM210" s="318">
        <f>AM211+AM218</f>
        <v>0</v>
      </c>
      <c r="AN210" s="179"/>
      <c r="BQ210" s="458"/>
    </row>
    <row r="211" spans="1:69" s="308" customFormat="1" ht="24.95" customHeight="1">
      <c r="A211" s="542"/>
      <c r="B211" s="545"/>
      <c r="N211" s="179"/>
      <c r="P211" s="179"/>
      <c r="Q211" s="179"/>
      <c r="R211" s="179"/>
      <c r="S211" s="349">
        <f>+IF([1]NOVIEMBRE!S211=0,"",[1]NOVIEMBRE!S211)</f>
        <v>5100100</v>
      </c>
      <c r="T211" s="350" t="str">
        <f>+IF([1]NOVIEMBRE!T211=0,"",[1]NOVIEMBRE!T211)</f>
        <v>Compra de Bienes para la venta</v>
      </c>
      <c r="U211" s="351">
        <f t="shared" ref="U211:AJ211" si="189">SUM(U212:U217)</f>
        <v>0</v>
      </c>
      <c r="V211" s="352">
        <f t="shared" si="189"/>
        <v>0</v>
      </c>
      <c r="W211" s="352">
        <f t="shared" si="189"/>
        <v>0</v>
      </c>
      <c r="X211" s="353">
        <f t="shared" si="189"/>
        <v>0</v>
      </c>
      <c r="Y211" s="354">
        <f t="shared" si="189"/>
        <v>0</v>
      </c>
      <c r="Z211" s="385">
        <f t="shared" si="189"/>
        <v>0</v>
      </c>
      <c r="AA211" s="353">
        <f t="shared" si="189"/>
        <v>0</v>
      </c>
      <c r="AB211" s="354">
        <f t="shared" si="189"/>
        <v>0</v>
      </c>
      <c r="AC211" s="385">
        <f t="shared" si="189"/>
        <v>0</v>
      </c>
      <c r="AD211" s="353">
        <f t="shared" si="189"/>
        <v>0</v>
      </c>
      <c r="AE211" s="354">
        <f t="shared" si="189"/>
        <v>0</v>
      </c>
      <c r="AF211" s="385">
        <f t="shared" si="189"/>
        <v>0</v>
      </c>
      <c r="AG211" s="353">
        <f t="shared" si="189"/>
        <v>0</v>
      </c>
      <c r="AH211" s="354">
        <f t="shared" si="189"/>
        <v>0</v>
      </c>
      <c r="AI211" s="352">
        <f t="shared" si="189"/>
        <v>0</v>
      </c>
      <c r="AJ211" s="355">
        <f t="shared" si="189"/>
        <v>0</v>
      </c>
      <c r="AK211" s="302"/>
      <c r="AL211" s="386">
        <f>SUM(AL212:AL217)</f>
        <v>0</v>
      </c>
      <c r="AM211" s="387">
        <f>SUM(AM212:AM217)</f>
        <v>0</v>
      </c>
      <c r="AN211" s="179"/>
      <c r="BQ211" s="458"/>
    </row>
    <row r="212" spans="1:69" s="308" customFormat="1" ht="24.95" customHeight="1">
      <c r="A212" s="542"/>
      <c r="B212" s="545"/>
      <c r="N212" s="179"/>
      <c r="P212" s="179"/>
      <c r="Q212" s="179"/>
      <c r="R212" s="179"/>
      <c r="S212" s="399" t="str">
        <f>+IF([1]NOVIEMBRE!S212=0,"",[1]NOVIEMBRE!S212)</f>
        <v>5100100-1</v>
      </c>
      <c r="T212" s="400" t="str">
        <f>+IF([1]NOVIEMBRE!T212=0,"",[1]NOVIEMBRE!T212)</f>
        <v>Productos Farmaceuticos</v>
      </c>
      <c r="U212" s="351">
        <f>+[1]ENERO!U212</f>
        <v>0</v>
      </c>
      <c r="V212" s="352">
        <f>[1]NOVIEMBRE!V212+DICIEMBRE!AL212</f>
        <v>0</v>
      </c>
      <c r="W212" s="352">
        <f>[1]NOVIEMBRE!W212+DICIEMBRE!AM212</f>
        <v>0</v>
      </c>
      <c r="X212" s="353">
        <f t="shared" ref="X212:X218" si="190">SUM(U212:W212)</f>
        <v>0</v>
      </c>
      <c r="Y212" s="354">
        <f>[1]NOVIEMBRE!AA212</f>
        <v>0</v>
      </c>
      <c r="Z212" s="293">
        <v>0</v>
      </c>
      <c r="AA212" s="353">
        <f t="shared" ref="AA212:AA218" si="191">SUM(Y212:Z212)</f>
        <v>0</v>
      </c>
      <c r="AB212" s="354">
        <f>[1]NOVIEMBRE!AD212</f>
        <v>0</v>
      </c>
      <c r="AC212" s="293">
        <v>0</v>
      </c>
      <c r="AD212" s="353">
        <f t="shared" ref="AD212:AD218" si="192">SUM(AB212:AC212)</f>
        <v>0</v>
      </c>
      <c r="AE212" s="354">
        <f>[1]NOVIEMBRE!AG212</f>
        <v>0</v>
      </c>
      <c r="AF212" s="293">
        <v>0</v>
      </c>
      <c r="AG212" s="353">
        <f t="shared" ref="AG212:AG218" si="193">SUM(AE212:AF212)</f>
        <v>0</v>
      </c>
      <c r="AH212" s="354">
        <f t="shared" ref="AH212:AH218" si="194">X212-AA212</f>
        <v>0</v>
      </c>
      <c r="AI212" s="352">
        <f t="shared" ref="AI212:AI218" si="195">X212-AD212</f>
        <v>0</v>
      </c>
      <c r="AJ212" s="355">
        <f t="shared" ref="AJ212:AJ218" si="196">X212-AG212</f>
        <v>0</v>
      </c>
      <c r="AK212" s="179"/>
      <c r="AL212" s="295">
        <v>0</v>
      </c>
      <c r="AM212" s="296">
        <v>0</v>
      </c>
      <c r="AN212" s="179"/>
      <c r="BQ212" s="458"/>
    </row>
    <row r="213" spans="1:69" s="308" customFormat="1" ht="24.95" customHeight="1">
      <c r="A213" s="542"/>
      <c r="B213" s="545"/>
      <c r="N213" s="179"/>
      <c r="P213" s="179"/>
      <c r="Q213" s="179"/>
      <c r="R213" s="179"/>
      <c r="S213" s="399" t="str">
        <f>+IF([1]NOVIEMBRE!S213=0,"",[1]NOVIEMBRE!S213)</f>
        <v>5100100-2</v>
      </c>
      <c r="T213" s="400" t="str">
        <f>+IF([1]NOVIEMBRE!T213=0,"",[1]NOVIEMBRE!T213)</f>
        <v>Material Médico Quirúrgico</v>
      </c>
      <c r="U213" s="351">
        <f>+[1]ENERO!U213</f>
        <v>0</v>
      </c>
      <c r="V213" s="352">
        <f>[1]NOVIEMBRE!V213+DICIEMBRE!AL213</f>
        <v>0</v>
      </c>
      <c r="W213" s="352">
        <f>[1]NOVIEMBRE!W213+DICIEMBRE!AM213</f>
        <v>0</v>
      </c>
      <c r="X213" s="353">
        <f t="shared" si="190"/>
        <v>0</v>
      </c>
      <c r="Y213" s="354">
        <f>[1]NOVIEMBRE!AA213</f>
        <v>0</v>
      </c>
      <c r="Z213" s="293">
        <v>0</v>
      </c>
      <c r="AA213" s="353">
        <f t="shared" si="191"/>
        <v>0</v>
      </c>
      <c r="AB213" s="354">
        <f>[1]NOVIEMBRE!AD213</f>
        <v>0</v>
      </c>
      <c r="AC213" s="293">
        <v>0</v>
      </c>
      <c r="AD213" s="353">
        <f t="shared" si="192"/>
        <v>0</v>
      </c>
      <c r="AE213" s="354">
        <f>[1]NOVIEMBRE!AG213</f>
        <v>0</v>
      </c>
      <c r="AF213" s="293">
        <v>0</v>
      </c>
      <c r="AG213" s="353">
        <f t="shared" si="193"/>
        <v>0</v>
      </c>
      <c r="AH213" s="354">
        <f t="shared" si="194"/>
        <v>0</v>
      </c>
      <c r="AI213" s="352">
        <f t="shared" si="195"/>
        <v>0</v>
      </c>
      <c r="AJ213" s="355">
        <f t="shared" si="196"/>
        <v>0</v>
      </c>
      <c r="AK213" s="179"/>
      <c r="AL213" s="295">
        <v>0</v>
      </c>
      <c r="AM213" s="296">
        <v>0</v>
      </c>
      <c r="AN213" s="179"/>
      <c r="BQ213" s="458"/>
    </row>
    <row r="214" spans="1:69" s="308" customFormat="1" ht="24.95" customHeight="1">
      <c r="A214" s="542"/>
      <c r="B214" s="545"/>
      <c r="N214" s="179"/>
      <c r="P214" s="179"/>
      <c r="Q214" s="179"/>
      <c r="R214" s="179"/>
      <c r="S214" s="399" t="str">
        <f>+IF([1]NOVIEMBRE!S214=0,"",[1]NOVIEMBRE!S214)</f>
        <v>5100100-3</v>
      </c>
      <c r="T214" s="400" t="str">
        <f>+IF([1]NOVIEMBRE!T214=0,"",[1]NOVIEMBRE!T214)</f>
        <v>Material de Laboratorio</v>
      </c>
      <c r="U214" s="351">
        <f>+[1]ENERO!U214</f>
        <v>0</v>
      </c>
      <c r="V214" s="352">
        <f>[1]NOVIEMBRE!V214+DICIEMBRE!AL214</f>
        <v>0</v>
      </c>
      <c r="W214" s="352">
        <f>[1]NOVIEMBRE!W214+DICIEMBRE!AM214</f>
        <v>0</v>
      </c>
      <c r="X214" s="353">
        <f t="shared" si="190"/>
        <v>0</v>
      </c>
      <c r="Y214" s="354">
        <f>[1]NOVIEMBRE!AA214</f>
        <v>0</v>
      </c>
      <c r="Z214" s="293">
        <v>0</v>
      </c>
      <c r="AA214" s="353">
        <f t="shared" si="191"/>
        <v>0</v>
      </c>
      <c r="AB214" s="354">
        <f>[1]NOVIEMBRE!AD214</f>
        <v>0</v>
      </c>
      <c r="AC214" s="293">
        <v>0</v>
      </c>
      <c r="AD214" s="353">
        <f t="shared" si="192"/>
        <v>0</v>
      </c>
      <c r="AE214" s="354">
        <f>[1]NOVIEMBRE!AG214</f>
        <v>0</v>
      </c>
      <c r="AF214" s="293">
        <v>0</v>
      </c>
      <c r="AG214" s="353">
        <f t="shared" si="193"/>
        <v>0</v>
      </c>
      <c r="AH214" s="354">
        <f t="shared" si="194"/>
        <v>0</v>
      </c>
      <c r="AI214" s="352">
        <f t="shared" si="195"/>
        <v>0</v>
      </c>
      <c r="AJ214" s="355">
        <f t="shared" si="196"/>
        <v>0</v>
      </c>
      <c r="AK214" s="179"/>
      <c r="AL214" s="295">
        <v>0</v>
      </c>
      <c r="AM214" s="296">
        <v>0</v>
      </c>
      <c r="AN214" s="179"/>
      <c r="BQ214" s="458"/>
    </row>
    <row r="215" spans="1:69" s="308" customFormat="1" ht="24.95" customHeight="1">
      <c r="A215" s="542"/>
      <c r="B215" s="545"/>
      <c r="N215" s="179"/>
      <c r="P215" s="179"/>
      <c r="Q215" s="179"/>
      <c r="R215" s="179"/>
      <c r="S215" s="399" t="str">
        <f>+IF([1]NOVIEMBRE!S215=0,"",[1]NOVIEMBRE!S215)</f>
        <v>5100100-4</v>
      </c>
      <c r="T215" s="400" t="str">
        <f>+IF([1]NOVIEMBRE!T215=0,"",[1]NOVIEMBRE!T215)</f>
        <v>Material para Odontologia</v>
      </c>
      <c r="U215" s="351">
        <f>+[1]ENERO!U215</f>
        <v>0</v>
      </c>
      <c r="V215" s="352">
        <f>[1]NOVIEMBRE!V215+DICIEMBRE!AL215</f>
        <v>0</v>
      </c>
      <c r="W215" s="352">
        <f>[1]NOVIEMBRE!W215+DICIEMBRE!AM215</f>
        <v>0</v>
      </c>
      <c r="X215" s="353">
        <f t="shared" si="190"/>
        <v>0</v>
      </c>
      <c r="Y215" s="354">
        <f>[1]NOVIEMBRE!AA215</f>
        <v>0</v>
      </c>
      <c r="Z215" s="293">
        <v>0</v>
      </c>
      <c r="AA215" s="353">
        <f t="shared" si="191"/>
        <v>0</v>
      </c>
      <c r="AB215" s="354">
        <f>[1]NOVIEMBRE!AD215</f>
        <v>0</v>
      </c>
      <c r="AC215" s="293">
        <v>0</v>
      </c>
      <c r="AD215" s="353">
        <f t="shared" si="192"/>
        <v>0</v>
      </c>
      <c r="AE215" s="354">
        <f>[1]NOVIEMBRE!AG215</f>
        <v>0</v>
      </c>
      <c r="AF215" s="293">
        <v>0</v>
      </c>
      <c r="AG215" s="353">
        <f t="shared" si="193"/>
        <v>0</v>
      </c>
      <c r="AH215" s="354">
        <f t="shared" si="194"/>
        <v>0</v>
      </c>
      <c r="AI215" s="352">
        <f t="shared" si="195"/>
        <v>0</v>
      </c>
      <c r="AJ215" s="355">
        <f t="shared" si="196"/>
        <v>0</v>
      </c>
      <c r="AK215" s="179"/>
      <c r="AL215" s="295">
        <v>0</v>
      </c>
      <c r="AM215" s="296">
        <v>0</v>
      </c>
      <c r="AN215" s="179"/>
      <c r="BQ215" s="458"/>
    </row>
    <row r="216" spans="1:69" s="308" customFormat="1" ht="24.95" customHeight="1">
      <c r="A216" s="542"/>
      <c r="B216" s="545"/>
      <c r="N216" s="179"/>
      <c r="P216" s="179"/>
      <c r="Q216" s="179"/>
      <c r="R216" s="179"/>
      <c r="S216" s="399" t="str">
        <f>+IF([1]NOVIEMBRE!S216=0,"",[1]NOVIEMBRE!S216)</f>
        <v>5100100-5</v>
      </c>
      <c r="T216" s="400" t="str">
        <f>+IF([1]NOVIEMBRE!T216=0,"",[1]NOVIEMBRE!T216)</f>
        <v>Material para Rayos X</v>
      </c>
      <c r="U216" s="351">
        <f>+[1]ENERO!U216</f>
        <v>0</v>
      </c>
      <c r="V216" s="352">
        <f>[1]NOVIEMBRE!V216+DICIEMBRE!AL216</f>
        <v>0</v>
      </c>
      <c r="W216" s="352">
        <f>[1]NOVIEMBRE!W216+DICIEMBRE!AM216</f>
        <v>0</v>
      </c>
      <c r="X216" s="353">
        <f t="shared" si="190"/>
        <v>0</v>
      </c>
      <c r="Y216" s="354">
        <f>[1]NOVIEMBRE!AA216</f>
        <v>0</v>
      </c>
      <c r="Z216" s="293">
        <v>0</v>
      </c>
      <c r="AA216" s="353">
        <f t="shared" si="191"/>
        <v>0</v>
      </c>
      <c r="AB216" s="354">
        <f>[1]NOVIEMBRE!AD216</f>
        <v>0</v>
      </c>
      <c r="AC216" s="293">
        <v>0</v>
      </c>
      <c r="AD216" s="353">
        <f t="shared" si="192"/>
        <v>0</v>
      </c>
      <c r="AE216" s="354">
        <f>[1]NOVIEMBRE!AG216</f>
        <v>0</v>
      </c>
      <c r="AF216" s="293">
        <v>0</v>
      </c>
      <c r="AG216" s="353">
        <f t="shared" si="193"/>
        <v>0</v>
      </c>
      <c r="AH216" s="354">
        <f t="shared" si="194"/>
        <v>0</v>
      </c>
      <c r="AI216" s="352">
        <f t="shared" si="195"/>
        <v>0</v>
      </c>
      <c r="AJ216" s="355">
        <f t="shared" si="196"/>
        <v>0</v>
      </c>
      <c r="AK216" s="179"/>
      <c r="AL216" s="295">
        <v>0</v>
      </c>
      <c r="AM216" s="296">
        <v>0</v>
      </c>
      <c r="AN216" s="179"/>
      <c r="BQ216" s="458"/>
    </row>
    <row r="217" spans="1:69" s="308" customFormat="1" ht="24.95" customHeight="1">
      <c r="A217" s="542"/>
      <c r="B217" s="545"/>
      <c r="N217" s="179"/>
      <c r="P217" s="179"/>
      <c r="Q217" s="179"/>
      <c r="R217" s="179"/>
      <c r="S217" s="399" t="str">
        <f>+IF([1]NOVIEMBRE!S217=0,"",[1]NOVIEMBRE!S217)</f>
        <v>5100100-6</v>
      </c>
      <c r="T217" s="400" t="str">
        <f>+IF([1]NOVIEMBRE!T217=0,"",[1]NOVIEMBRE!T217)</f>
        <v>Material aseo personal, etc.</v>
      </c>
      <c r="U217" s="351">
        <f>+[1]ENERO!U217</f>
        <v>0</v>
      </c>
      <c r="V217" s="352">
        <f>[1]NOVIEMBRE!V217+DICIEMBRE!AL217</f>
        <v>0</v>
      </c>
      <c r="W217" s="352">
        <f>[1]NOVIEMBRE!W217+DICIEMBRE!AM217</f>
        <v>0</v>
      </c>
      <c r="X217" s="353">
        <f t="shared" si="190"/>
        <v>0</v>
      </c>
      <c r="Y217" s="354">
        <f>[1]NOVIEMBRE!AA217</f>
        <v>0</v>
      </c>
      <c r="Z217" s="293">
        <v>0</v>
      </c>
      <c r="AA217" s="353">
        <f t="shared" si="191"/>
        <v>0</v>
      </c>
      <c r="AB217" s="354">
        <f>[1]NOVIEMBRE!AD217</f>
        <v>0</v>
      </c>
      <c r="AC217" s="293">
        <v>0</v>
      </c>
      <c r="AD217" s="353">
        <f t="shared" si="192"/>
        <v>0</v>
      </c>
      <c r="AE217" s="354">
        <f>[1]NOVIEMBRE!AG217</f>
        <v>0</v>
      </c>
      <c r="AF217" s="293">
        <v>0</v>
      </c>
      <c r="AG217" s="353">
        <f t="shared" si="193"/>
        <v>0</v>
      </c>
      <c r="AH217" s="354">
        <f t="shared" si="194"/>
        <v>0</v>
      </c>
      <c r="AI217" s="352">
        <f t="shared" si="195"/>
        <v>0</v>
      </c>
      <c r="AJ217" s="355">
        <f t="shared" si="196"/>
        <v>0</v>
      </c>
      <c r="AK217" s="179"/>
      <c r="AL217" s="295">
        <v>0</v>
      </c>
      <c r="AM217" s="296">
        <v>0</v>
      </c>
      <c r="AN217" s="179"/>
      <c r="BQ217" s="458"/>
    </row>
    <row r="218" spans="1:69" s="308" customFormat="1" ht="24.95" customHeight="1" thickBot="1">
      <c r="A218" s="542"/>
      <c r="B218" s="545"/>
      <c r="N218" s="179"/>
      <c r="P218" s="179"/>
      <c r="Q218" s="179"/>
      <c r="R218" s="179"/>
      <c r="S218" s="569">
        <f>+IF([1]NOVIEMBRE!S218=0,"",[1]NOVIEMBRE!S218)</f>
        <v>5199999</v>
      </c>
      <c r="T218" s="570" t="str">
        <f>+IF([1]NOVIEMBRE!T218=0,"",[1]NOVIEMBRE!T218)</f>
        <v>Vigencias Anteriores</v>
      </c>
      <c r="U218" s="558">
        <f>+[1]ENERO!U218</f>
        <v>0</v>
      </c>
      <c r="V218" s="559">
        <f>[1]NOVIEMBRE!V218+DICIEMBRE!AL218</f>
        <v>0</v>
      </c>
      <c r="W218" s="559">
        <f>[1]NOVIEMBRE!W218+DICIEMBRE!AM218</f>
        <v>0</v>
      </c>
      <c r="X218" s="560">
        <f t="shared" si="190"/>
        <v>0</v>
      </c>
      <c r="Y218" s="561">
        <f>[1]NOVIEMBRE!AA218</f>
        <v>0</v>
      </c>
      <c r="Z218" s="328">
        <v>0</v>
      </c>
      <c r="AA218" s="560">
        <f t="shared" si="191"/>
        <v>0</v>
      </c>
      <c r="AB218" s="561">
        <f>[1]NOVIEMBRE!AD218</f>
        <v>0</v>
      </c>
      <c r="AC218" s="328">
        <v>0</v>
      </c>
      <c r="AD218" s="560">
        <f t="shared" si="192"/>
        <v>0</v>
      </c>
      <c r="AE218" s="561">
        <f>[1]NOVIEMBRE!AG218</f>
        <v>0</v>
      </c>
      <c r="AF218" s="328">
        <v>0</v>
      </c>
      <c r="AG218" s="560">
        <f t="shared" si="193"/>
        <v>0</v>
      </c>
      <c r="AH218" s="561">
        <f t="shared" si="194"/>
        <v>0</v>
      </c>
      <c r="AI218" s="559">
        <f t="shared" si="195"/>
        <v>0</v>
      </c>
      <c r="AJ218" s="562">
        <f t="shared" si="196"/>
        <v>0</v>
      </c>
      <c r="AK218" s="179"/>
      <c r="AL218" s="571">
        <v>0</v>
      </c>
      <c r="AM218" s="572">
        <v>0</v>
      </c>
      <c r="AN218" s="179"/>
      <c r="BQ218" s="458"/>
    </row>
    <row r="219" spans="1:69" s="308" customFormat="1" ht="24.95" customHeight="1" thickBot="1">
      <c r="A219" s="542"/>
      <c r="B219" s="545"/>
      <c r="N219" s="179"/>
      <c r="P219" s="179"/>
      <c r="Q219" s="179"/>
      <c r="R219" s="179"/>
      <c r="S219" s="573" t="str">
        <f>+IF([1]NOVIEMBRE!S219=0,"",[1]NOVIEMBRE!S219)</f>
        <v/>
      </c>
      <c r="T219" s="574" t="str">
        <f>+IF([1]NOVIEMBRE!T219=0,"",[1]NOVIEMBRE!T219)</f>
        <v/>
      </c>
      <c r="U219" s="575"/>
      <c r="V219" s="575"/>
      <c r="W219" s="575"/>
      <c r="X219" s="575"/>
      <c r="Y219" s="575"/>
      <c r="Z219" s="575"/>
      <c r="AA219" s="575"/>
      <c r="AB219" s="575"/>
      <c r="AC219" s="575"/>
      <c r="AD219" s="575"/>
      <c r="AE219" s="575"/>
      <c r="AF219" s="575"/>
      <c r="AG219" s="575"/>
      <c r="AH219" s="575"/>
      <c r="AI219" s="575"/>
      <c r="AJ219" s="576"/>
      <c r="AK219" s="302"/>
      <c r="AL219" s="577"/>
      <c r="AM219" s="578"/>
      <c r="AN219" s="179"/>
      <c r="BQ219" s="458"/>
    </row>
    <row r="220" spans="1:69" s="308" customFormat="1" ht="24.95" customHeight="1">
      <c r="A220" s="542"/>
      <c r="B220" s="545"/>
      <c r="N220" s="179"/>
      <c r="P220" s="179"/>
      <c r="Q220" s="179"/>
      <c r="R220" s="179"/>
      <c r="S220" s="258" t="str">
        <f>+IF([1]NOVIEMBRE!S220=0,"",[1]NOVIEMBRE!S220)</f>
        <v>C</v>
      </c>
      <c r="T220" s="259" t="str">
        <f>+IF([1]NOVIEMBRE!T220=0,"",[1]NOVIEMBRE!T220)</f>
        <v xml:space="preserve">SERVICIO DE LA DEUDA </v>
      </c>
      <c r="U220" s="260">
        <f t="shared" ref="U220:AJ220" si="197">U222+U227</f>
        <v>0</v>
      </c>
      <c r="V220" s="261">
        <f t="shared" si="197"/>
        <v>0</v>
      </c>
      <c r="W220" s="261">
        <f t="shared" si="197"/>
        <v>0</v>
      </c>
      <c r="X220" s="262">
        <f t="shared" si="197"/>
        <v>0</v>
      </c>
      <c r="Y220" s="263">
        <f t="shared" si="197"/>
        <v>0</v>
      </c>
      <c r="Z220" s="261">
        <f t="shared" si="197"/>
        <v>0</v>
      </c>
      <c r="AA220" s="262">
        <f t="shared" si="197"/>
        <v>0</v>
      </c>
      <c r="AB220" s="263">
        <f t="shared" si="197"/>
        <v>0</v>
      </c>
      <c r="AC220" s="261">
        <f t="shared" si="197"/>
        <v>0</v>
      </c>
      <c r="AD220" s="262">
        <f t="shared" si="197"/>
        <v>0</v>
      </c>
      <c r="AE220" s="263">
        <f t="shared" si="197"/>
        <v>0</v>
      </c>
      <c r="AF220" s="261">
        <f t="shared" si="197"/>
        <v>0</v>
      </c>
      <c r="AG220" s="262">
        <f t="shared" si="197"/>
        <v>0</v>
      </c>
      <c r="AH220" s="263">
        <f t="shared" si="197"/>
        <v>0</v>
      </c>
      <c r="AI220" s="261">
        <f t="shared" si="197"/>
        <v>0</v>
      </c>
      <c r="AJ220" s="264">
        <f t="shared" si="197"/>
        <v>0</v>
      </c>
      <c r="AK220" s="579"/>
      <c r="AL220" s="263">
        <f>AL222+AL227</f>
        <v>0</v>
      </c>
      <c r="AM220" s="264">
        <f>AM222+AM227</f>
        <v>0</v>
      </c>
      <c r="AN220" s="179"/>
      <c r="BQ220" s="458"/>
    </row>
    <row r="221" spans="1:69" s="308" customFormat="1" ht="24.95" customHeight="1">
      <c r="A221" s="542"/>
      <c r="B221" s="545"/>
      <c r="N221" s="179"/>
      <c r="P221" s="179"/>
      <c r="Q221" s="179"/>
      <c r="R221" s="179"/>
      <c r="S221" s="273" t="str">
        <f>+IF([1]NOVIEMBRE!S221=0,"",[1]NOVIEMBRE!S221)</f>
        <v/>
      </c>
      <c r="T221" s="274" t="str">
        <f>+IF([1]NOVIEMBRE!T221=0,"",[1]NOVIEMBRE!T221)</f>
        <v/>
      </c>
      <c r="U221" s="275"/>
      <c r="V221" s="275"/>
      <c r="W221" s="275"/>
      <c r="X221" s="275"/>
      <c r="Y221" s="275"/>
      <c r="Z221" s="275"/>
      <c r="AA221" s="275"/>
      <c r="AB221" s="275"/>
      <c r="AC221" s="275"/>
      <c r="AD221" s="275"/>
      <c r="AE221" s="275"/>
      <c r="AF221" s="275"/>
      <c r="AG221" s="275"/>
      <c r="AH221" s="275"/>
      <c r="AI221" s="275"/>
      <c r="AJ221" s="276"/>
      <c r="AK221" s="179"/>
      <c r="AL221" s="467"/>
      <c r="AM221" s="468"/>
      <c r="AN221" s="179"/>
      <c r="BQ221" s="458"/>
    </row>
    <row r="222" spans="1:69" s="308" customFormat="1" ht="24.95" customHeight="1">
      <c r="A222" s="542"/>
      <c r="B222" s="545"/>
      <c r="N222" s="179"/>
      <c r="P222" s="179"/>
      <c r="Q222" s="179"/>
      <c r="R222" s="179"/>
      <c r="S222" s="340">
        <f>+IF([1]NOVIEMBRE!S222=0,"",[1]NOVIEMBRE!S222)</f>
        <v>7001000</v>
      </c>
      <c r="T222" s="341" t="str">
        <f>+IF([1]NOVIEMBRE!T222=0,"",[1]NOVIEMBRE!T222)</f>
        <v>SERVICIO DE LA DEUDA INTERNA</v>
      </c>
      <c r="U222" s="314">
        <f t="shared" ref="U222:AJ222" si="198">SUM(U223:U225)</f>
        <v>0</v>
      </c>
      <c r="V222" s="315">
        <f t="shared" si="198"/>
        <v>0</v>
      </c>
      <c r="W222" s="315">
        <f t="shared" si="198"/>
        <v>0</v>
      </c>
      <c r="X222" s="316">
        <f t="shared" si="198"/>
        <v>0</v>
      </c>
      <c r="Y222" s="317">
        <f t="shared" si="198"/>
        <v>0</v>
      </c>
      <c r="Z222" s="315">
        <f t="shared" si="198"/>
        <v>0</v>
      </c>
      <c r="AA222" s="316">
        <f t="shared" si="198"/>
        <v>0</v>
      </c>
      <c r="AB222" s="317">
        <f t="shared" si="198"/>
        <v>0</v>
      </c>
      <c r="AC222" s="315">
        <f t="shared" si="198"/>
        <v>0</v>
      </c>
      <c r="AD222" s="316">
        <f t="shared" si="198"/>
        <v>0</v>
      </c>
      <c r="AE222" s="317">
        <f t="shared" si="198"/>
        <v>0</v>
      </c>
      <c r="AF222" s="315">
        <f t="shared" si="198"/>
        <v>0</v>
      </c>
      <c r="AG222" s="316">
        <f t="shared" si="198"/>
        <v>0</v>
      </c>
      <c r="AH222" s="317">
        <f t="shared" si="198"/>
        <v>0</v>
      </c>
      <c r="AI222" s="315">
        <f t="shared" si="198"/>
        <v>0</v>
      </c>
      <c r="AJ222" s="318">
        <f t="shared" si="198"/>
        <v>0</v>
      </c>
      <c r="AK222" s="179"/>
      <c r="AL222" s="317">
        <f>SUM(AL223:AL225)</f>
        <v>0</v>
      </c>
      <c r="AM222" s="318">
        <f>SUM(AM223:AM225)</f>
        <v>0</v>
      </c>
      <c r="AN222" s="179"/>
      <c r="BQ222" s="458"/>
    </row>
    <row r="223" spans="1:69" s="308" customFormat="1" ht="24.95" customHeight="1">
      <c r="A223" s="542"/>
      <c r="B223" s="545"/>
      <c r="N223" s="179"/>
      <c r="P223" s="179"/>
      <c r="Q223" s="179"/>
      <c r="R223" s="179"/>
      <c r="S223" s="349">
        <f>+IF([1]NOVIEMBRE!S223=0,"",[1]NOVIEMBRE!S223)</f>
        <v>7001100</v>
      </c>
      <c r="T223" s="350" t="str">
        <f>+IF([1]NOVIEMBRE!T223=0,"",[1]NOVIEMBRE!T223)</f>
        <v>Amortización deuda Pública Interna</v>
      </c>
      <c r="U223" s="351">
        <f>+[1]ENERO!U223</f>
        <v>0</v>
      </c>
      <c r="V223" s="352">
        <f>[1]NOVIEMBRE!V223+DICIEMBRE!AL223</f>
        <v>0</v>
      </c>
      <c r="W223" s="352">
        <f>[1]NOVIEMBRE!W223+DICIEMBRE!AM223</f>
        <v>0</v>
      </c>
      <c r="X223" s="353">
        <f>SUM(U223:W223)</f>
        <v>0</v>
      </c>
      <c r="Y223" s="354">
        <f>[1]NOVIEMBRE!AA223</f>
        <v>0</v>
      </c>
      <c r="Z223" s="293">
        <v>0</v>
      </c>
      <c r="AA223" s="353">
        <f>SUM(Y223:Z223)</f>
        <v>0</v>
      </c>
      <c r="AB223" s="354">
        <f>[1]NOVIEMBRE!AD223</f>
        <v>0</v>
      </c>
      <c r="AC223" s="293">
        <v>0</v>
      </c>
      <c r="AD223" s="353">
        <f>SUM(AB223:AC223)</f>
        <v>0</v>
      </c>
      <c r="AE223" s="354">
        <f>[1]NOVIEMBRE!AG223</f>
        <v>0</v>
      </c>
      <c r="AF223" s="293">
        <v>0</v>
      </c>
      <c r="AG223" s="353">
        <f>SUM(AE223:AF223)</f>
        <v>0</v>
      </c>
      <c r="AH223" s="354">
        <f>X223-AA223</f>
        <v>0</v>
      </c>
      <c r="AI223" s="352">
        <f>X223-AD223</f>
        <v>0</v>
      </c>
      <c r="AJ223" s="355">
        <f>X223-AG223</f>
        <v>0</v>
      </c>
      <c r="AK223" s="179"/>
      <c r="AL223" s="295">
        <v>0</v>
      </c>
      <c r="AM223" s="296">
        <v>0</v>
      </c>
      <c r="AN223" s="179"/>
      <c r="BQ223" s="458"/>
    </row>
    <row r="224" spans="1:69" s="308" customFormat="1" ht="24.95" customHeight="1">
      <c r="A224" s="542"/>
      <c r="B224" s="545"/>
      <c r="N224" s="179"/>
      <c r="P224" s="179"/>
      <c r="Q224" s="179"/>
      <c r="R224" s="179"/>
      <c r="S224" s="349">
        <f>+IF([1]NOVIEMBRE!S224=0,"",[1]NOVIEMBRE!S224)</f>
        <v>7001200</v>
      </c>
      <c r="T224" s="350" t="str">
        <f>+IF([1]NOVIEMBRE!T224=0,"",[1]NOVIEMBRE!T224)</f>
        <v>Intereses Comisiones y gastos de la Deuda Pública</v>
      </c>
      <c r="U224" s="351">
        <f>+[1]ENERO!U224</f>
        <v>0</v>
      </c>
      <c r="V224" s="352">
        <f>[1]NOVIEMBRE!V224+DICIEMBRE!AL224</f>
        <v>0</v>
      </c>
      <c r="W224" s="352">
        <f>[1]NOVIEMBRE!W224+DICIEMBRE!AM224</f>
        <v>0</v>
      </c>
      <c r="X224" s="353">
        <f>SUM(U224:W224)</f>
        <v>0</v>
      </c>
      <c r="Y224" s="354">
        <f>[1]NOVIEMBRE!AA224</f>
        <v>0</v>
      </c>
      <c r="Z224" s="293">
        <v>0</v>
      </c>
      <c r="AA224" s="353">
        <f>SUM(Y224:Z224)</f>
        <v>0</v>
      </c>
      <c r="AB224" s="354">
        <f>[1]NOVIEMBRE!AD224</f>
        <v>0</v>
      </c>
      <c r="AC224" s="293">
        <v>0</v>
      </c>
      <c r="AD224" s="353">
        <f>SUM(AB224:AC224)</f>
        <v>0</v>
      </c>
      <c r="AE224" s="354">
        <f>[1]NOVIEMBRE!AG224</f>
        <v>0</v>
      </c>
      <c r="AF224" s="293">
        <v>0</v>
      </c>
      <c r="AG224" s="353">
        <f>SUM(AE224:AF224)</f>
        <v>0</v>
      </c>
      <c r="AH224" s="354">
        <f>X224-AA224</f>
        <v>0</v>
      </c>
      <c r="AI224" s="352">
        <f>X224-AD224</f>
        <v>0</v>
      </c>
      <c r="AJ224" s="355">
        <f>X224-AG224</f>
        <v>0</v>
      </c>
      <c r="AK224" s="179"/>
      <c r="AL224" s="295">
        <v>0</v>
      </c>
      <c r="AM224" s="296">
        <v>0</v>
      </c>
      <c r="AN224" s="179"/>
      <c r="BQ224" s="458"/>
    </row>
    <row r="225" spans="1:69" s="308" customFormat="1" ht="24.95" customHeight="1">
      <c r="A225" s="542"/>
      <c r="B225" s="545"/>
      <c r="N225" s="179"/>
      <c r="P225" s="179"/>
      <c r="Q225" s="179"/>
      <c r="R225" s="179"/>
      <c r="S225" s="349">
        <f>+IF([1]NOVIEMBRE!S225=0,"",[1]NOVIEMBRE!S225)</f>
        <v>7001999</v>
      </c>
      <c r="T225" s="350" t="str">
        <f>+IF([1]NOVIEMBRE!T225=0,"",[1]NOVIEMBRE!T225)</f>
        <v>Vigencias Anteriores</v>
      </c>
      <c r="U225" s="351">
        <f>+[1]ENERO!U225</f>
        <v>0</v>
      </c>
      <c r="V225" s="352">
        <f>[1]NOVIEMBRE!V225+DICIEMBRE!AL225</f>
        <v>0</v>
      </c>
      <c r="W225" s="352">
        <f>[1]NOVIEMBRE!W225+DICIEMBRE!AM225</f>
        <v>0</v>
      </c>
      <c r="X225" s="353">
        <f>SUM(U225:W225)</f>
        <v>0</v>
      </c>
      <c r="Y225" s="354">
        <f>[1]NOVIEMBRE!AA225</f>
        <v>0</v>
      </c>
      <c r="Z225" s="293">
        <v>0</v>
      </c>
      <c r="AA225" s="353">
        <f>SUM(Y225:Z225)</f>
        <v>0</v>
      </c>
      <c r="AB225" s="354">
        <f>[1]NOVIEMBRE!AD225</f>
        <v>0</v>
      </c>
      <c r="AC225" s="293">
        <v>0</v>
      </c>
      <c r="AD225" s="353">
        <f>SUM(AB225:AC225)</f>
        <v>0</v>
      </c>
      <c r="AE225" s="354">
        <f>[1]NOVIEMBRE!AG225</f>
        <v>0</v>
      </c>
      <c r="AF225" s="293">
        <v>0</v>
      </c>
      <c r="AG225" s="353">
        <f>SUM(AE225:AF225)</f>
        <v>0</v>
      </c>
      <c r="AH225" s="354">
        <f>X225-AA225</f>
        <v>0</v>
      </c>
      <c r="AI225" s="352">
        <f>X225-AD225</f>
        <v>0</v>
      </c>
      <c r="AJ225" s="355">
        <f>X225-AG225</f>
        <v>0</v>
      </c>
      <c r="AK225" s="179"/>
      <c r="AL225" s="295">
        <v>0</v>
      </c>
      <c r="AM225" s="296">
        <v>0</v>
      </c>
      <c r="AN225" s="179"/>
      <c r="BQ225" s="458"/>
    </row>
    <row r="226" spans="1:69" s="308" customFormat="1" ht="24.95" customHeight="1">
      <c r="A226" s="542"/>
      <c r="B226" s="545"/>
      <c r="N226" s="179"/>
      <c r="P226" s="179"/>
      <c r="Q226" s="179"/>
      <c r="R226" s="179"/>
      <c r="S226" s="273" t="str">
        <f>+IF([1]NOVIEMBRE!S226=0,"",[1]NOVIEMBRE!S226)</f>
        <v/>
      </c>
      <c r="T226" s="274" t="str">
        <f>+IF([1]NOVIEMBRE!T226=0,"",[1]NOVIEMBRE!T226)</f>
        <v/>
      </c>
      <c r="U226" s="275"/>
      <c r="V226" s="275"/>
      <c r="W226" s="275"/>
      <c r="X226" s="275"/>
      <c r="Y226" s="275"/>
      <c r="Z226" s="275"/>
      <c r="AA226" s="275"/>
      <c r="AB226" s="275"/>
      <c r="AC226" s="275"/>
      <c r="AD226" s="275"/>
      <c r="AE226" s="275"/>
      <c r="AF226" s="275"/>
      <c r="AG226" s="275"/>
      <c r="AH226" s="275"/>
      <c r="AI226" s="275"/>
      <c r="AJ226" s="276"/>
      <c r="AK226" s="302"/>
      <c r="AL226" s="467"/>
      <c r="AM226" s="468"/>
      <c r="AN226" s="179"/>
      <c r="BQ226" s="458"/>
    </row>
    <row r="227" spans="1:69" s="308" customFormat="1" ht="24.95" customHeight="1">
      <c r="A227" s="542"/>
      <c r="B227" s="545"/>
      <c r="N227" s="179"/>
      <c r="P227" s="179"/>
      <c r="Q227" s="179"/>
      <c r="R227" s="179"/>
      <c r="S227" s="340">
        <f>+IF([1]NOVIEMBRE!S227=0,"",[1]NOVIEMBRE!S227)</f>
        <v>7002001</v>
      </c>
      <c r="T227" s="341" t="str">
        <f>+IF([1]NOVIEMBRE!T227=0,"",[1]NOVIEMBRE!T227)</f>
        <v>SERVICIO DE LA DEUDA EXTERNA</v>
      </c>
      <c r="U227" s="314">
        <f t="shared" ref="U227:AJ227" si="199">SUM(U228:U230)</f>
        <v>0</v>
      </c>
      <c r="V227" s="315">
        <f t="shared" si="199"/>
        <v>0</v>
      </c>
      <c r="W227" s="315">
        <f t="shared" si="199"/>
        <v>0</v>
      </c>
      <c r="X227" s="316">
        <f t="shared" si="199"/>
        <v>0</v>
      </c>
      <c r="Y227" s="317">
        <f t="shared" si="199"/>
        <v>0</v>
      </c>
      <c r="Z227" s="315">
        <f t="shared" si="199"/>
        <v>0</v>
      </c>
      <c r="AA227" s="316">
        <f t="shared" si="199"/>
        <v>0</v>
      </c>
      <c r="AB227" s="317">
        <f t="shared" si="199"/>
        <v>0</v>
      </c>
      <c r="AC227" s="315">
        <f t="shared" si="199"/>
        <v>0</v>
      </c>
      <c r="AD227" s="316">
        <f t="shared" si="199"/>
        <v>0</v>
      </c>
      <c r="AE227" s="317">
        <f t="shared" si="199"/>
        <v>0</v>
      </c>
      <c r="AF227" s="315">
        <f t="shared" si="199"/>
        <v>0</v>
      </c>
      <c r="AG227" s="316">
        <f t="shared" si="199"/>
        <v>0</v>
      </c>
      <c r="AH227" s="317">
        <f t="shared" si="199"/>
        <v>0</v>
      </c>
      <c r="AI227" s="315">
        <f t="shared" si="199"/>
        <v>0</v>
      </c>
      <c r="AJ227" s="318">
        <f t="shared" si="199"/>
        <v>0</v>
      </c>
      <c r="AK227" s="302"/>
      <c r="AL227" s="317">
        <f>SUM(AL228:AL230)</f>
        <v>0</v>
      </c>
      <c r="AM227" s="318">
        <f>SUM(AM228:AM230)</f>
        <v>0</v>
      </c>
      <c r="AN227" s="179"/>
      <c r="BQ227" s="458"/>
    </row>
    <row r="228" spans="1:69" s="308" customFormat="1" ht="24.95" customHeight="1">
      <c r="A228" s="542"/>
      <c r="B228" s="545"/>
      <c r="N228" s="179"/>
      <c r="P228" s="179"/>
      <c r="Q228" s="179"/>
      <c r="R228" s="179"/>
      <c r="S228" s="349">
        <f>+IF([1]NOVIEMBRE!S228=0,"",[1]NOVIEMBRE!S228)</f>
        <v>7002100</v>
      </c>
      <c r="T228" s="350" t="str">
        <f>+IF([1]NOVIEMBRE!T228=0,"",[1]NOVIEMBRE!T228)</f>
        <v>Amortización deuda Pública Externa</v>
      </c>
      <c r="U228" s="351">
        <f>+[1]ENERO!U228</f>
        <v>0</v>
      </c>
      <c r="V228" s="352">
        <f>[1]NOVIEMBRE!V228+DICIEMBRE!AL228</f>
        <v>0</v>
      </c>
      <c r="W228" s="352">
        <f>[1]NOVIEMBRE!W228+DICIEMBRE!AM228</f>
        <v>0</v>
      </c>
      <c r="X228" s="353">
        <f>SUM(U228:W228)</f>
        <v>0</v>
      </c>
      <c r="Y228" s="354">
        <f>[1]NOVIEMBRE!AA228</f>
        <v>0</v>
      </c>
      <c r="Z228" s="293">
        <v>0</v>
      </c>
      <c r="AA228" s="353">
        <f>SUM(Y228:Z228)</f>
        <v>0</v>
      </c>
      <c r="AB228" s="354">
        <f>[1]NOVIEMBRE!AD228</f>
        <v>0</v>
      </c>
      <c r="AC228" s="293">
        <v>0</v>
      </c>
      <c r="AD228" s="353">
        <f>SUM(AB228:AC228)</f>
        <v>0</v>
      </c>
      <c r="AE228" s="354">
        <f>[1]NOVIEMBRE!AG228</f>
        <v>0</v>
      </c>
      <c r="AF228" s="293">
        <v>0</v>
      </c>
      <c r="AG228" s="353">
        <f>SUM(AE228:AF228)</f>
        <v>0</v>
      </c>
      <c r="AH228" s="354">
        <f>X228-AA228</f>
        <v>0</v>
      </c>
      <c r="AI228" s="352">
        <f>X228-AD228</f>
        <v>0</v>
      </c>
      <c r="AJ228" s="355">
        <f>X228-AG228</f>
        <v>0</v>
      </c>
      <c r="AK228" s="179"/>
      <c r="AL228" s="295">
        <v>0</v>
      </c>
      <c r="AM228" s="296">
        <v>0</v>
      </c>
      <c r="AN228" s="179"/>
      <c r="BQ228" s="458"/>
    </row>
    <row r="229" spans="1:69" s="308" customFormat="1" ht="24.95" customHeight="1">
      <c r="A229" s="542"/>
      <c r="B229" s="545"/>
      <c r="N229" s="179"/>
      <c r="P229" s="179"/>
      <c r="Q229" s="179"/>
      <c r="R229" s="179"/>
      <c r="S229" s="349">
        <f>+IF([1]NOVIEMBRE!S229=0,"",[1]NOVIEMBRE!S229)</f>
        <v>7002200</v>
      </c>
      <c r="T229" s="350" t="str">
        <f>+IF([1]NOVIEMBRE!T229=0,"",[1]NOVIEMBRE!T229)</f>
        <v>Intereses Comisiones y gastos de la Deuda Pública</v>
      </c>
      <c r="U229" s="351">
        <f>+[1]ENERO!U229</f>
        <v>0</v>
      </c>
      <c r="V229" s="352">
        <f>[1]NOVIEMBRE!V229+DICIEMBRE!AL229</f>
        <v>0</v>
      </c>
      <c r="W229" s="352">
        <f>[1]NOVIEMBRE!W229+DICIEMBRE!AM229</f>
        <v>0</v>
      </c>
      <c r="X229" s="353">
        <f>SUM(U229:W229)</f>
        <v>0</v>
      </c>
      <c r="Y229" s="354">
        <f>[1]NOVIEMBRE!AA229</f>
        <v>0</v>
      </c>
      <c r="Z229" s="293">
        <v>0</v>
      </c>
      <c r="AA229" s="353">
        <f>SUM(Y229:Z229)</f>
        <v>0</v>
      </c>
      <c r="AB229" s="354">
        <f>[1]NOVIEMBRE!AD229</f>
        <v>0</v>
      </c>
      <c r="AC229" s="293">
        <v>0</v>
      </c>
      <c r="AD229" s="353">
        <f>SUM(AB229:AC229)</f>
        <v>0</v>
      </c>
      <c r="AE229" s="354">
        <f>[1]NOVIEMBRE!AG229</f>
        <v>0</v>
      </c>
      <c r="AF229" s="293">
        <v>0</v>
      </c>
      <c r="AG229" s="353">
        <f>SUM(AE229:AF229)</f>
        <v>0</v>
      </c>
      <c r="AH229" s="354">
        <f>X229-AA229</f>
        <v>0</v>
      </c>
      <c r="AI229" s="352">
        <f>X229-AD229</f>
        <v>0</v>
      </c>
      <c r="AJ229" s="355">
        <f>X229-AG229</f>
        <v>0</v>
      </c>
      <c r="AK229" s="179"/>
      <c r="AL229" s="295">
        <v>0</v>
      </c>
      <c r="AM229" s="296">
        <v>0</v>
      </c>
      <c r="AN229" s="179"/>
      <c r="BQ229" s="458"/>
    </row>
    <row r="230" spans="1:69" s="308" customFormat="1" ht="24.95" customHeight="1" thickBot="1">
      <c r="A230" s="542"/>
      <c r="B230" s="545"/>
      <c r="N230" s="179"/>
      <c r="P230" s="179"/>
      <c r="Q230" s="179"/>
      <c r="R230" s="179"/>
      <c r="S230" s="556">
        <f>+IF([1]NOVIEMBRE!S230=0,"",[1]NOVIEMBRE!S230)</f>
        <v>7002999</v>
      </c>
      <c r="T230" s="557" t="str">
        <f>+IF([1]NOVIEMBRE!T230=0,"",[1]NOVIEMBRE!T230)</f>
        <v>Vigencias Anteriores</v>
      </c>
      <c r="U230" s="558">
        <f>+[1]ENERO!U230</f>
        <v>0</v>
      </c>
      <c r="V230" s="559">
        <f>[1]NOVIEMBRE!V230+DICIEMBRE!AL230</f>
        <v>0</v>
      </c>
      <c r="W230" s="559">
        <f>[1]NOVIEMBRE!W230+DICIEMBRE!AM230</f>
        <v>0</v>
      </c>
      <c r="X230" s="560">
        <f>SUM(U230:W230)</f>
        <v>0</v>
      </c>
      <c r="Y230" s="561">
        <f>[1]NOVIEMBRE!AA230</f>
        <v>0</v>
      </c>
      <c r="Z230" s="328">
        <v>0</v>
      </c>
      <c r="AA230" s="560">
        <f>SUM(Y230:Z230)</f>
        <v>0</v>
      </c>
      <c r="AB230" s="561">
        <f>[1]NOVIEMBRE!AD230</f>
        <v>0</v>
      </c>
      <c r="AC230" s="328">
        <v>0</v>
      </c>
      <c r="AD230" s="560">
        <f>SUM(AB230:AC230)</f>
        <v>0</v>
      </c>
      <c r="AE230" s="561">
        <f>[1]NOVIEMBRE!AG230</f>
        <v>0</v>
      </c>
      <c r="AF230" s="328">
        <v>0</v>
      </c>
      <c r="AG230" s="560">
        <f>SUM(AE230:AF230)</f>
        <v>0</v>
      </c>
      <c r="AH230" s="561">
        <f>X230-AA230</f>
        <v>0</v>
      </c>
      <c r="AI230" s="559">
        <f>X230-AD230</f>
        <v>0</v>
      </c>
      <c r="AJ230" s="562">
        <f>X230-AG230</f>
        <v>0</v>
      </c>
      <c r="AK230" s="179"/>
      <c r="AL230" s="571">
        <v>0</v>
      </c>
      <c r="AM230" s="572">
        <v>0</v>
      </c>
      <c r="AN230" s="179"/>
      <c r="BQ230" s="458"/>
    </row>
    <row r="231" spans="1:69" s="308" customFormat="1" ht="24.95" customHeight="1">
      <c r="A231" s="542"/>
      <c r="B231" s="545"/>
      <c r="N231" s="179"/>
      <c r="P231" s="179"/>
      <c r="Q231" s="179"/>
      <c r="R231" s="179"/>
      <c r="S231" s="563" t="str">
        <f>+IF([1]NOVIEMBRE!S231=0,"",[1]NOVIEMBRE!S231)</f>
        <v/>
      </c>
      <c r="T231" s="564" t="str">
        <f>+IF([1]NOVIEMBRE!T231=0,"",[1]NOVIEMBRE!T231)</f>
        <v/>
      </c>
      <c r="U231" s="565"/>
      <c r="V231" s="565"/>
      <c r="W231" s="565"/>
      <c r="X231" s="565"/>
      <c r="Y231" s="565"/>
      <c r="Z231" s="565"/>
      <c r="AA231" s="565"/>
      <c r="AB231" s="565"/>
      <c r="AC231" s="565"/>
      <c r="AD231" s="565"/>
      <c r="AE231" s="565"/>
      <c r="AF231" s="565"/>
      <c r="AG231" s="565"/>
      <c r="AH231" s="565"/>
      <c r="AI231" s="565"/>
      <c r="AJ231" s="566"/>
      <c r="AK231" s="179"/>
      <c r="AL231" s="580"/>
      <c r="AM231" s="581"/>
      <c r="AN231" s="179"/>
      <c r="BQ231" s="458"/>
    </row>
    <row r="232" spans="1:69" s="308" customFormat="1" ht="24.95" customHeight="1">
      <c r="A232" s="542"/>
      <c r="B232" s="545"/>
      <c r="N232" s="179"/>
      <c r="P232" s="179"/>
      <c r="Q232" s="179"/>
      <c r="R232" s="179"/>
      <c r="S232" s="582" t="str">
        <f>+IF([1]NOVIEMBRE!S232=0,"",[1]NOVIEMBRE!S232)</f>
        <v>D</v>
      </c>
      <c r="T232" s="583" t="str">
        <f>+IF([1]NOVIEMBRE!T232=0,"",[1]NOVIEMBRE!T232)</f>
        <v>INVERSION</v>
      </c>
      <c r="U232" s="502">
        <f>U234+U243</f>
        <v>954000000</v>
      </c>
      <c r="V232" s="503">
        <f t="shared" ref="V232:AJ232" si="200">V234+V243</f>
        <v>0</v>
      </c>
      <c r="W232" s="503">
        <f t="shared" si="200"/>
        <v>1427144729</v>
      </c>
      <c r="X232" s="504">
        <f t="shared" si="200"/>
        <v>2381144729</v>
      </c>
      <c r="Y232" s="303">
        <f t="shared" si="200"/>
        <v>2359024524</v>
      </c>
      <c r="Z232" s="503">
        <f t="shared" si="200"/>
        <v>3220087</v>
      </c>
      <c r="AA232" s="504">
        <f t="shared" si="200"/>
        <v>2362244611</v>
      </c>
      <c r="AB232" s="303">
        <f t="shared" si="200"/>
        <v>1637675913</v>
      </c>
      <c r="AC232" s="503">
        <f t="shared" si="200"/>
        <v>324568698</v>
      </c>
      <c r="AD232" s="504">
        <f t="shared" si="200"/>
        <v>1962244611</v>
      </c>
      <c r="AE232" s="303">
        <f t="shared" si="200"/>
        <v>1179354573</v>
      </c>
      <c r="AF232" s="503">
        <f t="shared" si="200"/>
        <v>412612772</v>
      </c>
      <c r="AG232" s="504">
        <f t="shared" si="200"/>
        <v>1591967345</v>
      </c>
      <c r="AH232" s="303">
        <f t="shared" si="200"/>
        <v>18900118</v>
      </c>
      <c r="AI232" s="503">
        <f t="shared" si="200"/>
        <v>418900118</v>
      </c>
      <c r="AJ232" s="304">
        <f t="shared" si="200"/>
        <v>789177384</v>
      </c>
      <c r="AK232" s="579"/>
      <c r="AL232" s="303">
        <f t="shared" ref="AL232:AM232" si="201">AL234+AL243</f>
        <v>0</v>
      </c>
      <c r="AM232" s="304">
        <f t="shared" si="201"/>
        <v>0</v>
      </c>
      <c r="AN232" s="179"/>
      <c r="BQ232" s="458"/>
    </row>
    <row r="233" spans="1:69" s="308" customFormat="1" ht="24.95" customHeight="1">
      <c r="A233" s="542"/>
      <c r="B233" s="545"/>
      <c r="N233" s="179"/>
      <c r="P233" s="179"/>
      <c r="Q233" s="179"/>
      <c r="R233" s="179"/>
      <c r="S233" s="273" t="str">
        <f>+IF([1]NOVIEMBRE!S233=0,"",[1]NOVIEMBRE!S233)</f>
        <v/>
      </c>
      <c r="T233" s="274" t="str">
        <f>+IF([1]NOVIEMBRE!T233=0,"",[1]NOVIEMBRE!T233)</f>
        <v/>
      </c>
      <c r="U233" s="275"/>
      <c r="V233" s="275"/>
      <c r="W233" s="275"/>
      <c r="X233" s="275"/>
      <c r="Y233" s="275"/>
      <c r="Z233" s="275"/>
      <c r="AA233" s="275"/>
      <c r="AB233" s="275"/>
      <c r="AC233" s="275"/>
      <c r="AD233" s="275"/>
      <c r="AE233" s="275"/>
      <c r="AF233" s="275"/>
      <c r="AG233" s="275"/>
      <c r="AH233" s="275"/>
      <c r="AI233" s="275"/>
      <c r="AJ233" s="276"/>
      <c r="AK233" s="179"/>
      <c r="AL233" s="467"/>
      <c r="AM233" s="468"/>
      <c r="AN233" s="179"/>
      <c r="BQ233" s="458"/>
    </row>
    <row r="234" spans="1:69" s="308" customFormat="1" ht="24.95" customHeight="1">
      <c r="A234" s="542"/>
      <c r="B234" s="545"/>
      <c r="N234" s="179"/>
      <c r="P234" s="179"/>
      <c r="Q234" s="179"/>
      <c r="R234" s="179"/>
      <c r="S234" s="340">
        <f>+IF([1]NOVIEMBRE!S234=0,"",[1]NOVIEMBRE!S234)</f>
        <v>8000000</v>
      </c>
      <c r="T234" s="341" t="str">
        <f>+IF([1]NOVIEMBRE!T234=0,"",[1]NOVIEMBRE!T234)</f>
        <v>Programas de Inversión</v>
      </c>
      <c r="U234" s="314">
        <f>U235</f>
        <v>614000000</v>
      </c>
      <c r="V234" s="315">
        <f t="shared" ref="V234:AJ234" si="202">V235</f>
        <v>0</v>
      </c>
      <c r="W234" s="315">
        <f t="shared" si="202"/>
        <v>1217975028</v>
      </c>
      <c r="X234" s="316">
        <f t="shared" si="202"/>
        <v>1831975028</v>
      </c>
      <c r="Y234" s="317">
        <f t="shared" si="202"/>
        <v>1826965581</v>
      </c>
      <c r="Z234" s="315">
        <f t="shared" si="202"/>
        <v>-1</v>
      </c>
      <c r="AA234" s="316">
        <f t="shared" si="202"/>
        <v>1826965580</v>
      </c>
      <c r="AB234" s="317">
        <f t="shared" si="202"/>
        <v>1126984448</v>
      </c>
      <c r="AC234" s="315">
        <f t="shared" si="202"/>
        <v>299981132</v>
      </c>
      <c r="AD234" s="316">
        <f t="shared" si="202"/>
        <v>1426965580</v>
      </c>
      <c r="AE234" s="317">
        <f t="shared" si="202"/>
        <v>724427567</v>
      </c>
      <c r="AF234" s="315">
        <f t="shared" si="202"/>
        <v>390235086</v>
      </c>
      <c r="AG234" s="316">
        <f t="shared" si="202"/>
        <v>1114662653</v>
      </c>
      <c r="AH234" s="317">
        <f t="shared" si="202"/>
        <v>5009448</v>
      </c>
      <c r="AI234" s="315">
        <f t="shared" si="202"/>
        <v>405009448</v>
      </c>
      <c r="AJ234" s="318">
        <f t="shared" si="202"/>
        <v>717312375</v>
      </c>
      <c r="AK234" s="179"/>
      <c r="AL234" s="317">
        <f t="shared" ref="AL234:AM234" si="203">AL235</f>
        <v>0</v>
      </c>
      <c r="AM234" s="318">
        <f t="shared" si="203"/>
        <v>0</v>
      </c>
      <c r="AN234" s="179"/>
      <c r="BQ234" s="458"/>
    </row>
    <row r="235" spans="1:69" s="308" customFormat="1" ht="24.95" customHeight="1">
      <c r="A235" s="542"/>
      <c r="B235" s="545"/>
      <c r="N235" s="179"/>
      <c r="P235" s="179"/>
      <c r="Q235" s="179"/>
      <c r="R235" s="179"/>
      <c r="S235" s="349">
        <f>+IF([1]NOVIEMBRE!S235=0,"",[1]NOVIEMBRE!S235)</f>
        <v>8001000</v>
      </c>
      <c r="T235" s="350" t="str">
        <f>+IF([1]NOVIEMBRE!T235=0,"",[1]NOVIEMBRE!T235)</f>
        <v>Formación Bruta del Capital</v>
      </c>
      <c r="U235" s="351">
        <f t="shared" ref="U235:AJ235" si="204">SUM(U236:U241)</f>
        <v>614000000</v>
      </c>
      <c r="V235" s="352">
        <f t="shared" si="204"/>
        <v>0</v>
      </c>
      <c r="W235" s="352">
        <f t="shared" si="204"/>
        <v>1217975028</v>
      </c>
      <c r="X235" s="353">
        <f t="shared" si="204"/>
        <v>1831975028</v>
      </c>
      <c r="Y235" s="354">
        <f t="shared" si="204"/>
        <v>1826965581</v>
      </c>
      <c r="Z235" s="385">
        <f t="shared" si="204"/>
        <v>-1</v>
      </c>
      <c r="AA235" s="353">
        <f t="shared" si="204"/>
        <v>1826965580</v>
      </c>
      <c r="AB235" s="354">
        <f t="shared" si="204"/>
        <v>1126984448</v>
      </c>
      <c r="AC235" s="385">
        <f t="shared" si="204"/>
        <v>299981132</v>
      </c>
      <c r="AD235" s="353">
        <f t="shared" si="204"/>
        <v>1426965580</v>
      </c>
      <c r="AE235" s="354">
        <f t="shared" si="204"/>
        <v>724427567</v>
      </c>
      <c r="AF235" s="385">
        <f t="shared" si="204"/>
        <v>390235086</v>
      </c>
      <c r="AG235" s="353">
        <f t="shared" si="204"/>
        <v>1114662653</v>
      </c>
      <c r="AH235" s="354">
        <f t="shared" si="204"/>
        <v>5009448</v>
      </c>
      <c r="AI235" s="352">
        <f t="shared" si="204"/>
        <v>405009448</v>
      </c>
      <c r="AJ235" s="355">
        <f t="shared" si="204"/>
        <v>717312375</v>
      </c>
      <c r="AK235" s="179"/>
      <c r="AL235" s="386">
        <f>SUM(AL236:AL241)</f>
        <v>0</v>
      </c>
      <c r="AM235" s="387">
        <f>SUM(AM236:AM241)</f>
        <v>0</v>
      </c>
      <c r="AN235" s="179"/>
      <c r="BQ235" s="458"/>
    </row>
    <row r="236" spans="1:69" s="308" customFormat="1" ht="24.95" customHeight="1">
      <c r="A236" s="542"/>
      <c r="B236" s="545"/>
      <c r="N236" s="179"/>
      <c r="P236" s="179"/>
      <c r="Q236" s="179"/>
      <c r="R236" s="179"/>
      <c r="S236" s="399" t="str">
        <f>+IF([1]NOVIEMBRE!S236=0,"",[1]NOVIEMBRE!S236)</f>
        <v>8001000-1</v>
      </c>
      <c r="T236" s="400" t="str">
        <f>+IF([1]NOVIEMBRE!T236=0,"",[1]NOVIEMBRE!T236)</f>
        <v>Plan Operativo Anual</v>
      </c>
      <c r="U236" s="351">
        <f>+[1]ENERO!U236</f>
        <v>614000000</v>
      </c>
      <c r="V236" s="352">
        <f>[1]NOVIEMBRE!V236+DICIEMBRE!AL236</f>
        <v>0</v>
      </c>
      <c r="W236" s="352">
        <f>[1]NOVIEMBRE!W236+DICIEMBRE!AM236</f>
        <v>0</v>
      </c>
      <c r="X236" s="353">
        <f t="shared" ref="X236:X241" si="205">SUM(U236:W236)</f>
        <v>614000000</v>
      </c>
      <c r="Y236" s="354">
        <f>[1]NOVIEMBRE!AA236</f>
        <v>608990553</v>
      </c>
      <c r="Z236" s="293">
        <v>-1</v>
      </c>
      <c r="AA236" s="353">
        <f t="shared" ref="AA236:AA241" si="206">SUM(Y236:Z236)</f>
        <v>608990552</v>
      </c>
      <c r="AB236" s="354">
        <f>[1]NOVIEMBRE!AD236</f>
        <v>173232052</v>
      </c>
      <c r="AC236" s="293">
        <v>35758500</v>
      </c>
      <c r="AD236" s="353">
        <f t="shared" ref="AD236:AD241" si="207">SUM(AB236:AC236)</f>
        <v>208990552</v>
      </c>
      <c r="AE236" s="354">
        <f>[1]NOVIEMBRE!AG236</f>
        <v>85406797</v>
      </c>
      <c r="AF236" s="293">
        <v>117825254</v>
      </c>
      <c r="AG236" s="353">
        <f t="shared" ref="AG236:AG241" si="208">SUM(AE236:AF236)</f>
        <v>203232051</v>
      </c>
      <c r="AH236" s="354">
        <f t="shared" ref="AH236:AH241" si="209">X236-AA236</f>
        <v>5009448</v>
      </c>
      <c r="AI236" s="352">
        <f t="shared" ref="AI236:AI241" si="210">X236-AD236</f>
        <v>405009448</v>
      </c>
      <c r="AJ236" s="355">
        <f t="shared" ref="AJ236:AJ241" si="211">X236-AG236</f>
        <v>410767949</v>
      </c>
      <c r="AK236" s="179"/>
      <c r="AL236" s="295">
        <v>0</v>
      </c>
      <c r="AM236" s="296">
        <v>0</v>
      </c>
      <c r="AN236" s="179"/>
      <c r="BQ236" s="458"/>
    </row>
    <row r="237" spans="1:69" s="308" customFormat="1" ht="24.95" customHeight="1">
      <c r="A237" s="542"/>
      <c r="B237" s="545"/>
      <c r="N237" s="179"/>
      <c r="P237" s="179"/>
      <c r="Q237" s="179"/>
      <c r="R237" s="179"/>
      <c r="S237" s="399" t="str">
        <f>+IF([1]NOVIEMBRE!S237=0,"",[1]NOVIEMBRE!S237)</f>
        <v>8001000-2</v>
      </c>
      <c r="T237" s="400" t="str">
        <f>+IF([1]NOVIEMBRE!T237=0,"",[1]NOVIEMBRE!T237)</f>
        <v>ADQUISICION EQUIPAMENTO</v>
      </c>
      <c r="U237" s="351">
        <f>+[1]ENERO!U237</f>
        <v>0</v>
      </c>
      <c r="V237" s="352">
        <f>[1]NOVIEMBRE!V237+DICIEMBRE!AL237</f>
        <v>0</v>
      </c>
      <c r="W237" s="352">
        <f>[1]NOVIEMBRE!W237+DICIEMBRE!AM237</f>
        <v>987388338</v>
      </c>
      <c r="X237" s="353">
        <f t="shared" si="205"/>
        <v>987388338</v>
      </c>
      <c r="Y237" s="354">
        <f>[1]NOVIEMBRE!AA237</f>
        <v>987388338</v>
      </c>
      <c r="Z237" s="293"/>
      <c r="AA237" s="353">
        <f t="shared" si="206"/>
        <v>987388338</v>
      </c>
      <c r="AB237" s="354">
        <f>[1]NOVIEMBRE!AD237</f>
        <v>723165706</v>
      </c>
      <c r="AC237" s="293">
        <v>264222632</v>
      </c>
      <c r="AD237" s="353">
        <f t="shared" si="207"/>
        <v>987388338</v>
      </c>
      <c r="AE237" s="354">
        <f>[1]NOVIEMBRE!AG237</f>
        <v>409787460</v>
      </c>
      <c r="AF237" s="293">
        <v>272409832</v>
      </c>
      <c r="AG237" s="353">
        <f t="shared" si="208"/>
        <v>682197292</v>
      </c>
      <c r="AH237" s="354">
        <f t="shared" si="209"/>
        <v>0</v>
      </c>
      <c r="AI237" s="352">
        <f t="shared" si="210"/>
        <v>0</v>
      </c>
      <c r="AJ237" s="355">
        <f t="shared" si="211"/>
        <v>305191046</v>
      </c>
      <c r="AK237" s="179"/>
      <c r="AL237" s="295">
        <v>0</v>
      </c>
      <c r="AM237" s="296">
        <v>0</v>
      </c>
      <c r="AN237" s="179"/>
      <c r="BQ237" s="458"/>
    </row>
    <row r="238" spans="1:69" s="308" customFormat="1" ht="24.95" customHeight="1">
      <c r="A238" s="542"/>
      <c r="B238" s="545"/>
      <c r="N238" s="179"/>
      <c r="P238" s="179"/>
      <c r="Q238" s="179"/>
      <c r="R238" s="179"/>
      <c r="S238" s="399" t="str">
        <f>+IF([1]NOVIEMBRE!S238=0,"",[1]NOVIEMBRE!S238)</f>
        <v>8001000-3</v>
      </c>
      <c r="T238" s="400" t="str">
        <f>+IF([1]NOVIEMBRE!T238=0,"",[1]NOVIEMBRE!T238)</f>
        <v>Subprogr.Construc. Remodelac. Adecuación y Apliac.3</v>
      </c>
      <c r="U238" s="351">
        <f>+[1]ENERO!U238</f>
        <v>0</v>
      </c>
      <c r="V238" s="352">
        <f>[1]NOVIEMBRE!V238+DICIEMBRE!AL238</f>
        <v>0</v>
      </c>
      <c r="W238" s="352">
        <f>[1]NOVIEMBRE!W238+DICIEMBRE!AM238</f>
        <v>0</v>
      </c>
      <c r="X238" s="353">
        <f t="shared" si="205"/>
        <v>0</v>
      </c>
      <c r="Y238" s="354">
        <f>[1]NOVIEMBRE!AA238</f>
        <v>0</v>
      </c>
      <c r="Z238" s="293">
        <v>0</v>
      </c>
      <c r="AA238" s="353">
        <f t="shared" si="206"/>
        <v>0</v>
      </c>
      <c r="AB238" s="354">
        <f>[1]NOVIEMBRE!AD238</f>
        <v>0</v>
      </c>
      <c r="AC238" s="293">
        <v>0</v>
      </c>
      <c r="AD238" s="353">
        <f t="shared" si="207"/>
        <v>0</v>
      </c>
      <c r="AE238" s="354">
        <f>[1]NOVIEMBRE!AG238</f>
        <v>0</v>
      </c>
      <c r="AF238" s="293">
        <v>0</v>
      </c>
      <c r="AG238" s="353">
        <f t="shared" si="208"/>
        <v>0</v>
      </c>
      <c r="AH238" s="354">
        <f t="shared" si="209"/>
        <v>0</v>
      </c>
      <c r="AI238" s="352">
        <f t="shared" si="210"/>
        <v>0</v>
      </c>
      <c r="AJ238" s="355">
        <f t="shared" si="211"/>
        <v>0</v>
      </c>
      <c r="AK238" s="179"/>
      <c r="AL238" s="295">
        <v>0</v>
      </c>
      <c r="AM238" s="296">
        <v>0</v>
      </c>
      <c r="AN238" s="179"/>
      <c r="BQ238" s="458"/>
    </row>
    <row r="239" spans="1:69" s="308" customFormat="1" ht="24.95" customHeight="1">
      <c r="A239" s="542"/>
      <c r="B239" s="545"/>
      <c r="N239" s="179"/>
      <c r="P239" s="179"/>
      <c r="Q239" s="179"/>
      <c r="S239" s="399" t="str">
        <f>+IF([1]NOVIEMBRE!S239=0,"",[1]NOVIEMBRE!S239)</f>
        <v>8001000-4</v>
      </c>
      <c r="T239" s="400" t="str">
        <f>+IF([1]NOVIEMBRE!T239=0,"",[1]NOVIEMBRE!T239)</f>
        <v>Subprogr.Construc. Remodelac. Adecuación y Apliac.4</v>
      </c>
      <c r="U239" s="351">
        <f>+[1]ENERO!U239</f>
        <v>0</v>
      </c>
      <c r="V239" s="352">
        <f>[1]NOVIEMBRE!V239+DICIEMBRE!AL239</f>
        <v>0</v>
      </c>
      <c r="W239" s="352">
        <f>[1]NOVIEMBRE!W239+DICIEMBRE!AM239</f>
        <v>0</v>
      </c>
      <c r="X239" s="353">
        <f t="shared" si="205"/>
        <v>0</v>
      </c>
      <c r="Y239" s="354">
        <f>[1]NOVIEMBRE!AA239</f>
        <v>0</v>
      </c>
      <c r="Z239" s="293">
        <v>0</v>
      </c>
      <c r="AA239" s="353">
        <f t="shared" si="206"/>
        <v>0</v>
      </c>
      <c r="AB239" s="354">
        <f>[1]NOVIEMBRE!AD239</f>
        <v>0</v>
      </c>
      <c r="AC239" s="293">
        <v>0</v>
      </c>
      <c r="AD239" s="353">
        <f t="shared" si="207"/>
        <v>0</v>
      </c>
      <c r="AE239" s="354">
        <f>[1]NOVIEMBRE!AG239</f>
        <v>0</v>
      </c>
      <c r="AF239" s="293">
        <v>0</v>
      </c>
      <c r="AG239" s="353">
        <f t="shared" si="208"/>
        <v>0</v>
      </c>
      <c r="AH239" s="354">
        <f t="shared" si="209"/>
        <v>0</v>
      </c>
      <c r="AI239" s="352">
        <f t="shared" si="210"/>
        <v>0</v>
      </c>
      <c r="AJ239" s="355">
        <f t="shared" si="211"/>
        <v>0</v>
      </c>
      <c r="AK239" s="179"/>
      <c r="AL239" s="295">
        <v>0</v>
      </c>
      <c r="AM239" s="296">
        <v>0</v>
      </c>
      <c r="AN239" s="179"/>
      <c r="BQ239" s="458"/>
    </row>
    <row r="240" spans="1:69" s="308" customFormat="1" ht="24.95" customHeight="1">
      <c r="A240" s="542"/>
      <c r="B240" s="545"/>
      <c r="N240" s="179"/>
      <c r="P240" s="179"/>
      <c r="Q240" s="179"/>
      <c r="S240" s="399" t="str">
        <f>+IF([1]NOVIEMBRE!S240=0,"",[1]NOVIEMBRE!S240)</f>
        <v>8001000-5</v>
      </c>
      <c r="T240" s="400" t="str">
        <f>+IF([1]NOVIEMBRE!T240=0,"",[1]NOVIEMBRE!T240)</f>
        <v>Subprogr.Construc. Remodelac. Adecuación y Apliac.5</v>
      </c>
      <c r="U240" s="351">
        <f>+[1]ENERO!U240</f>
        <v>0</v>
      </c>
      <c r="V240" s="352">
        <f>[1]NOVIEMBRE!V240+DICIEMBRE!AL240</f>
        <v>0</v>
      </c>
      <c r="W240" s="352">
        <f>[1]NOVIEMBRE!W240+DICIEMBRE!AM240</f>
        <v>0</v>
      </c>
      <c r="X240" s="353">
        <f t="shared" si="205"/>
        <v>0</v>
      </c>
      <c r="Y240" s="354">
        <f>[1]NOVIEMBRE!AA240</f>
        <v>0</v>
      </c>
      <c r="Z240" s="293">
        <v>0</v>
      </c>
      <c r="AA240" s="353">
        <f t="shared" si="206"/>
        <v>0</v>
      </c>
      <c r="AB240" s="354">
        <f>[1]NOVIEMBRE!AD240</f>
        <v>0</v>
      </c>
      <c r="AC240" s="293">
        <v>0</v>
      </c>
      <c r="AD240" s="353">
        <f t="shared" si="207"/>
        <v>0</v>
      </c>
      <c r="AE240" s="354">
        <f>[1]NOVIEMBRE!AG240</f>
        <v>0</v>
      </c>
      <c r="AF240" s="293">
        <v>0</v>
      </c>
      <c r="AG240" s="353">
        <f t="shared" si="208"/>
        <v>0</v>
      </c>
      <c r="AH240" s="354">
        <f t="shared" si="209"/>
        <v>0</v>
      </c>
      <c r="AI240" s="352">
        <f t="shared" si="210"/>
        <v>0</v>
      </c>
      <c r="AJ240" s="355">
        <f t="shared" si="211"/>
        <v>0</v>
      </c>
      <c r="AK240" s="179"/>
      <c r="AL240" s="295">
        <v>0</v>
      </c>
      <c r="AM240" s="296">
        <v>0</v>
      </c>
      <c r="AN240" s="179"/>
      <c r="BQ240" s="458"/>
    </row>
    <row r="241" spans="1:70" s="308" customFormat="1" ht="24.95" customHeight="1">
      <c r="A241" s="542"/>
      <c r="B241" s="545"/>
      <c r="N241" s="179"/>
      <c r="P241" s="179"/>
      <c r="Q241" s="179"/>
      <c r="S241" s="584">
        <f>+IF([1]NOVIEMBRE!S241=0,"",[1]NOVIEMBRE!S241)</f>
        <v>8001999</v>
      </c>
      <c r="T241" s="400" t="str">
        <f>+IF([1]NOVIEMBRE!T241=0,"",[1]NOVIEMBRE!T241)</f>
        <v>Vigencias Anteriores</v>
      </c>
      <c r="U241" s="351">
        <f>+[1]ENERO!U241</f>
        <v>0</v>
      </c>
      <c r="V241" s="352">
        <f>[1]NOVIEMBRE!V241+DICIEMBRE!AL241</f>
        <v>0</v>
      </c>
      <c r="W241" s="352">
        <f>[1]NOVIEMBRE!W241+DICIEMBRE!AM241</f>
        <v>230586690</v>
      </c>
      <c r="X241" s="353">
        <f t="shared" si="205"/>
        <v>230586690</v>
      </c>
      <c r="Y241" s="354">
        <f>[1]NOVIEMBRE!AA241</f>
        <v>230586690</v>
      </c>
      <c r="Z241" s="293">
        <v>0</v>
      </c>
      <c r="AA241" s="353">
        <f t="shared" si="206"/>
        <v>230586690</v>
      </c>
      <c r="AB241" s="354">
        <f>[1]NOVIEMBRE!AD241</f>
        <v>230586690</v>
      </c>
      <c r="AC241" s="293">
        <v>0</v>
      </c>
      <c r="AD241" s="353">
        <f t="shared" si="207"/>
        <v>230586690</v>
      </c>
      <c r="AE241" s="354">
        <f>[1]NOVIEMBRE!AG241</f>
        <v>229233310</v>
      </c>
      <c r="AF241" s="293">
        <v>0</v>
      </c>
      <c r="AG241" s="353">
        <f t="shared" si="208"/>
        <v>229233310</v>
      </c>
      <c r="AH241" s="354">
        <f t="shared" si="209"/>
        <v>0</v>
      </c>
      <c r="AI241" s="352">
        <f t="shared" si="210"/>
        <v>0</v>
      </c>
      <c r="AJ241" s="355">
        <f t="shared" si="211"/>
        <v>1353380</v>
      </c>
      <c r="AK241" s="179"/>
      <c r="AL241" s="295">
        <v>0</v>
      </c>
      <c r="AM241" s="296">
        <v>0</v>
      </c>
      <c r="AN241" s="179"/>
      <c r="BQ241" s="458"/>
    </row>
    <row r="242" spans="1:70" ht="24.95" customHeight="1">
      <c r="A242" s="542"/>
      <c r="B242" s="545"/>
      <c r="C242" s="308"/>
      <c r="D242" s="308"/>
      <c r="E242" s="308"/>
      <c r="F242" s="308"/>
      <c r="G242" s="308"/>
      <c r="H242" s="308"/>
      <c r="I242" s="308"/>
      <c r="J242" s="308"/>
      <c r="K242" s="308"/>
      <c r="L242" s="308"/>
      <c r="M242" s="308"/>
      <c r="N242" s="179"/>
      <c r="O242" s="308"/>
      <c r="P242" s="179"/>
      <c r="Q242" s="179"/>
      <c r="S242" s="273" t="str">
        <f>+IF([1]NOVIEMBRE!S242=0,"",[1]NOVIEMBRE!S242)</f>
        <v/>
      </c>
      <c r="T242" s="274" t="str">
        <f>+IF([1]NOVIEMBRE!T242=0,"",[1]NOVIEMBRE!T242)</f>
        <v/>
      </c>
      <c r="U242" s="275"/>
      <c r="V242" s="275"/>
      <c r="W242" s="275"/>
      <c r="X242" s="275"/>
      <c r="Y242" s="275"/>
      <c r="Z242" s="275"/>
      <c r="AA242" s="275"/>
      <c r="AB242" s="275"/>
      <c r="AC242" s="275"/>
      <c r="AD242" s="275"/>
      <c r="AE242" s="275"/>
      <c r="AF242" s="275"/>
      <c r="AG242" s="275"/>
      <c r="AH242" s="275"/>
      <c r="AI242" s="275"/>
      <c r="AJ242" s="276"/>
      <c r="AK242" s="179"/>
      <c r="AL242" s="467"/>
      <c r="AM242" s="468"/>
      <c r="BM242" s="308"/>
      <c r="BN242" s="308"/>
      <c r="BO242" s="308"/>
      <c r="BP242" s="308"/>
      <c r="BQ242" s="458"/>
      <c r="BR242" s="308"/>
    </row>
    <row r="243" spans="1:70" ht="24.95" customHeight="1">
      <c r="A243" s="542"/>
      <c r="B243" s="545"/>
      <c r="C243" s="308"/>
      <c r="D243" s="308"/>
      <c r="E243" s="308"/>
      <c r="F243" s="308"/>
      <c r="G243" s="308"/>
      <c r="H243" s="308"/>
      <c r="I243" s="308"/>
      <c r="J243" s="308"/>
      <c r="K243" s="308"/>
      <c r="L243" s="308"/>
      <c r="M243" s="308"/>
      <c r="N243" s="179"/>
      <c r="O243" s="308"/>
      <c r="P243" s="179"/>
      <c r="Q243" s="179"/>
      <c r="S243" s="340">
        <f>+IF([1]NOVIEMBRE!S243=0,"",[1]NOVIEMBRE!S243)</f>
        <v>8002001</v>
      </c>
      <c r="T243" s="341" t="str">
        <f>+IF([1]NOVIEMBRE!T243=0,"",[1]NOVIEMBRE!T243)</f>
        <v>Gastos Operativos de Inversion   (Programas Especiales)</v>
      </c>
      <c r="U243" s="314">
        <f t="shared" ref="U243:AJ243" si="212">SUM(U244:U256)</f>
        <v>340000000</v>
      </c>
      <c r="V243" s="315">
        <f t="shared" si="212"/>
        <v>0</v>
      </c>
      <c r="W243" s="315">
        <f t="shared" si="212"/>
        <v>209169701</v>
      </c>
      <c r="X243" s="316">
        <f t="shared" si="212"/>
        <v>549169701</v>
      </c>
      <c r="Y243" s="317">
        <f t="shared" si="212"/>
        <v>532058943</v>
      </c>
      <c r="Z243" s="315">
        <f t="shared" si="212"/>
        <v>3220088</v>
      </c>
      <c r="AA243" s="316">
        <f t="shared" si="212"/>
        <v>535279031</v>
      </c>
      <c r="AB243" s="317">
        <f t="shared" si="212"/>
        <v>510691465</v>
      </c>
      <c r="AC243" s="315">
        <f t="shared" si="212"/>
        <v>24587566</v>
      </c>
      <c r="AD243" s="316">
        <f t="shared" si="212"/>
        <v>535279031</v>
      </c>
      <c r="AE243" s="317">
        <f t="shared" si="212"/>
        <v>454927006</v>
      </c>
      <c r="AF243" s="315">
        <f t="shared" si="212"/>
        <v>22377686</v>
      </c>
      <c r="AG243" s="316">
        <f t="shared" si="212"/>
        <v>477304692</v>
      </c>
      <c r="AH243" s="317">
        <f t="shared" si="212"/>
        <v>13890670</v>
      </c>
      <c r="AI243" s="315">
        <f t="shared" si="212"/>
        <v>13890670</v>
      </c>
      <c r="AJ243" s="318">
        <f t="shared" si="212"/>
        <v>71865009</v>
      </c>
      <c r="AK243" s="179"/>
      <c r="AL243" s="317">
        <f>SUM(AL244:AL256)</f>
        <v>0</v>
      </c>
      <c r="AM243" s="318">
        <f>SUM(AM244:AM256)</f>
        <v>0</v>
      </c>
      <c r="BM243" s="308"/>
      <c r="BN243" s="308"/>
      <c r="BO243" s="308"/>
      <c r="BP243" s="308"/>
      <c r="BQ243" s="458"/>
      <c r="BR243" s="308"/>
    </row>
    <row r="244" spans="1:70" ht="24.95" customHeight="1">
      <c r="A244" s="542"/>
      <c r="B244" s="545"/>
      <c r="C244" s="308"/>
      <c r="D244" s="308"/>
      <c r="E244" s="308"/>
      <c r="F244" s="308"/>
      <c r="G244" s="308"/>
      <c r="H244" s="308"/>
      <c r="I244" s="308"/>
      <c r="J244" s="308"/>
      <c r="K244" s="308"/>
      <c r="L244" s="308"/>
      <c r="M244" s="308"/>
      <c r="N244" s="179"/>
      <c r="O244" s="308"/>
      <c r="P244" s="179"/>
      <c r="Q244" s="179"/>
      <c r="S244" s="399" t="str">
        <f>+IF([1]NOVIEMBRE!S244=0,"",[1]NOVIEMBRE!S244)</f>
        <v>8002100-1</v>
      </c>
      <c r="T244" s="400" t="str">
        <f>+IF([1]NOVIEMBRE!T244=0,"",[1]NOVIEMBRE!T244)</f>
        <v>Fondo de la Vivienda</v>
      </c>
      <c r="U244" s="351">
        <f>+[1]ENERO!U244</f>
        <v>0</v>
      </c>
      <c r="V244" s="352">
        <f>[1]NOVIEMBRE!V244+DICIEMBRE!AL244</f>
        <v>0</v>
      </c>
      <c r="W244" s="352">
        <f>[1]NOVIEMBRE!W244+DICIEMBRE!AM244</f>
        <v>0</v>
      </c>
      <c r="X244" s="353">
        <f t="shared" ref="X244:X256" si="213">SUM(U244:W244)</f>
        <v>0</v>
      </c>
      <c r="Y244" s="354">
        <f>[1]NOVIEMBRE!AA244</f>
        <v>0</v>
      </c>
      <c r="Z244" s="293">
        <v>0</v>
      </c>
      <c r="AA244" s="353">
        <f t="shared" ref="AA244:AA256" si="214">SUM(Y244:Z244)</f>
        <v>0</v>
      </c>
      <c r="AB244" s="354">
        <f>[1]NOVIEMBRE!AD244</f>
        <v>0</v>
      </c>
      <c r="AC244" s="293">
        <v>0</v>
      </c>
      <c r="AD244" s="353">
        <f t="shared" ref="AD244:AD256" si="215">SUM(AB244:AC244)</f>
        <v>0</v>
      </c>
      <c r="AE244" s="354">
        <f>[1]NOVIEMBRE!AG244</f>
        <v>0</v>
      </c>
      <c r="AF244" s="293">
        <v>0</v>
      </c>
      <c r="AG244" s="353">
        <f t="shared" ref="AG244:AG256" si="216">SUM(AE244:AF244)</f>
        <v>0</v>
      </c>
      <c r="AH244" s="354">
        <f t="shared" ref="AH244:AH256" si="217">X244-AA244</f>
        <v>0</v>
      </c>
      <c r="AI244" s="352">
        <f t="shared" ref="AI244:AI256" si="218">X244-AD244</f>
        <v>0</v>
      </c>
      <c r="AJ244" s="355">
        <f t="shared" ref="AJ244:AJ256" si="219">X244-AG244</f>
        <v>0</v>
      </c>
      <c r="AK244" s="179"/>
      <c r="AL244" s="295">
        <v>0</v>
      </c>
      <c r="AM244" s="296">
        <v>0</v>
      </c>
    </row>
    <row r="245" spans="1:70" ht="24.95" customHeight="1">
      <c r="A245" s="542"/>
      <c r="B245" s="545"/>
      <c r="C245" s="308"/>
      <c r="D245" s="308"/>
      <c r="E245" s="308"/>
      <c r="F245" s="308"/>
      <c r="G245" s="308"/>
      <c r="H245" s="308"/>
      <c r="I245" s="308"/>
      <c r="J245" s="308"/>
      <c r="K245" s="308"/>
      <c r="L245" s="308"/>
      <c r="M245" s="308"/>
      <c r="N245" s="179"/>
      <c r="O245" s="308"/>
      <c r="P245" s="179"/>
      <c r="Q245" s="179"/>
      <c r="S245" s="399" t="str">
        <f>+IF([1]NOVIEMBRE!S245=0,"",[1]NOVIEMBRE!S245)</f>
        <v>8002100-2</v>
      </c>
      <c r="T245" s="400" t="str">
        <f>+IF([1]NOVIEMBRE!T245=0,"",[1]NOVIEMBRE!T245)</f>
        <v>Salud Pùblica</v>
      </c>
      <c r="U245" s="351">
        <f>+[1]ENERO!U245</f>
        <v>340000000</v>
      </c>
      <c r="V245" s="352">
        <f>[1]NOVIEMBRE!V245+DICIEMBRE!AL245</f>
        <v>0</v>
      </c>
      <c r="W245" s="352">
        <f>[1]NOVIEMBRE!W245+DICIEMBRE!AM245</f>
        <v>0</v>
      </c>
      <c r="X245" s="353">
        <f t="shared" si="213"/>
        <v>340000000</v>
      </c>
      <c r="Y245" s="354">
        <f>[1]NOVIEMBRE!AA245</f>
        <v>322889242</v>
      </c>
      <c r="Z245" s="293">
        <v>3220088</v>
      </c>
      <c r="AA245" s="353">
        <f t="shared" si="214"/>
        <v>326109330</v>
      </c>
      <c r="AB245" s="354">
        <f>[1]NOVIEMBRE!AD245</f>
        <v>301521764</v>
      </c>
      <c r="AC245" s="293">
        <v>24587566</v>
      </c>
      <c r="AD245" s="353">
        <f t="shared" si="215"/>
        <v>326109330</v>
      </c>
      <c r="AE245" s="354">
        <f>[1]NOVIEMBRE!AG245</f>
        <v>246000002</v>
      </c>
      <c r="AF245" s="293">
        <v>22377686</v>
      </c>
      <c r="AG245" s="353">
        <f t="shared" si="216"/>
        <v>268377688</v>
      </c>
      <c r="AH245" s="354">
        <f t="shared" si="217"/>
        <v>13890670</v>
      </c>
      <c r="AI245" s="352">
        <f t="shared" si="218"/>
        <v>13890670</v>
      </c>
      <c r="AJ245" s="355">
        <f t="shared" si="219"/>
        <v>71622312</v>
      </c>
      <c r="AK245" s="179"/>
      <c r="AL245" s="295">
        <v>0</v>
      </c>
      <c r="AM245" s="296">
        <v>0</v>
      </c>
    </row>
    <row r="246" spans="1:70" ht="24.95" customHeight="1">
      <c r="A246" s="542"/>
      <c r="B246" s="545"/>
      <c r="C246" s="308"/>
      <c r="D246" s="308"/>
      <c r="E246" s="308"/>
      <c r="F246" s="308"/>
      <c r="G246" s="308"/>
      <c r="H246" s="308"/>
      <c r="I246" s="308"/>
      <c r="J246" s="308"/>
      <c r="K246" s="308"/>
      <c r="L246" s="308"/>
      <c r="M246" s="308"/>
      <c r="N246" s="179"/>
      <c r="O246" s="308"/>
      <c r="P246" s="179"/>
      <c r="Q246" s="179"/>
      <c r="S246" s="399" t="str">
        <f>+IF([1]NOVIEMBRE!S246=0,"",[1]NOVIEMBRE!S246)</f>
        <v>8002100-3</v>
      </c>
      <c r="T246" s="400" t="str">
        <f>+IF([1]NOVIEMBRE!T246=0,"",[1]NOVIEMBRE!T246)</f>
        <v>Programas Especial 02</v>
      </c>
      <c r="U246" s="351">
        <f>+[1]ENERO!U246</f>
        <v>0</v>
      </c>
      <c r="V246" s="352">
        <f>[1]NOVIEMBRE!V246+DICIEMBRE!AL246</f>
        <v>0</v>
      </c>
      <c r="W246" s="352">
        <f>[1]NOVIEMBRE!W246+DICIEMBRE!AM246</f>
        <v>0</v>
      </c>
      <c r="X246" s="353">
        <f t="shared" si="213"/>
        <v>0</v>
      </c>
      <c r="Y246" s="354">
        <f>[1]NOVIEMBRE!AA246</f>
        <v>0</v>
      </c>
      <c r="Z246" s="293">
        <v>0</v>
      </c>
      <c r="AA246" s="353">
        <f t="shared" si="214"/>
        <v>0</v>
      </c>
      <c r="AB246" s="354">
        <f>[1]NOVIEMBRE!AD246</f>
        <v>0</v>
      </c>
      <c r="AC246" s="293">
        <v>0</v>
      </c>
      <c r="AD246" s="353">
        <f t="shared" si="215"/>
        <v>0</v>
      </c>
      <c r="AE246" s="354">
        <f>[1]NOVIEMBRE!AG246</f>
        <v>0</v>
      </c>
      <c r="AF246" s="293">
        <v>0</v>
      </c>
      <c r="AG246" s="353">
        <f t="shared" si="216"/>
        <v>0</v>
      </c>
      <c r="AH246" s="354">
        <f t="shared" si="217"/>
        <v>0</v>
      </c>
      <c r="AI246" s="352">
        <f t="shared" si="218"/>
        <v>0</v>
      </c>
      <c r="AJ246" s="355">
        <f t="shared" si="219"/>
        <v>0</v>
      </c>
      <c r="AK246" s="179"/>
      <c r="AL246" s="295">
        <v>0</v>
      </c>
      <c r="AM246" s="296">
        <v>0</v>
      </c>
    </row>
    <row r="247" spans="1:70" ht="24.95" customHeight="1">
      <c r="A247" s="542"/>
      <c r="B247" s="545"/>
      <c r="C247" s="308"/>
      <c r="D247" s="308"/>
      <c r="E247" s="308"/>
      <c r="F247" s="308"/>
      <c r="G247" s="308"/>
      <c r="H247" s="308"/>
      <c r="I247" s="308"/>
      <c r="J247" s="308"/>
      <c r="K247" s="308"/>
      <c r="L247" s="308"/>
      <c r="M247" s="308"/>
      <c r="N247" s="179"/>
      <c r="O247" s="308"/>
      <c r="P247" s="179"/>
      <c r="Q247" s="179"/>
      <c r="S247" s="399" t="str">
        <f>+IF([1]NOVIEMBRE!S247=0,"",[1]NOVIEMBRE!S247)</f>
        <v>8002100-4</v>
      </c>
      <c r="T247" s="400" t="str">
        <f>+IF([1]NOVIEMBRE!T247=0,"",[1]NOVIEMBRE!T247)</f>
        <v>Programas Especial 03</v>
      </c>
      <c r="U247" s="351">
        <f>+[1]ENERO!U247</f>
        <v>0</v>
      </c>
      <c r="V247" s="352">
        <f>[1]NOVIEMBRE!V247+DICIEMBRE!AL247</f>
        <v>0</v>
      </c>
      <c r="W247" s="352">
        <f>[1]NOVIEMBRE!W247+DICIEMBRE!AM247</f>
        <v>0</v>
      </c>
      <c r="X247" s="353">
        <f t="shared" si="213"/>
        <v>0</v>
      </c>
      <c r="Y247" s="354">
        <f>[1]NOVIEMBRE!AA247</f>
        <v>0</v>
      </c>
      <c r="Z247" s="293">
        <v>0</v>
      </c>
      <c r="AA247" s="353">
        <f t="shared" si="214"/>
        <v>0</v>
      </c>
      <c r="AB247" s="354">
        <f>[1]NOVIEMBRE!AD247</f>
        <v>0</v>
      </c>
      <c r="AC247" s="293">
        <v>0</v>
      </c>
      <c r="AD247" s="353">
        <f t="shared" si="215"/>
        <v>0</v>
      </c>
      <c r="AE247" s="354">
        <f>[1]NOVIEMBRE!AG247</f>
        <v>0</v>
      </c>
      <c r="AF247" s="293">
        <v>0</v>
      </c>
      <c r="AG247" s="353">
        <f t="shared" si="216"/>
        <v>0</v>
      </c>
      <c r="AH247" s="354">
        <f t="shared" si="217"/>
        <v>0</v>
      </c>
      <c r="AI247" s="352">
        <f t="shared" si="218"/>
        <v>0</v>
      </c>
      <c r="AJ247" s="355">
        <f t="shared" si="219"/>
        <v>0</v>
      </c>
      <c r="AK247" s="179"/>
      <c r="AL247" s="295">
        <v>0</v>
      </c>
      <c r="AM247" s="296">
        <v>0</v>
      </c>
    </row>
    <row r="248" spans="1:70" ht="24.95" customHeight="1">
      <c r="A248" s="542"/>
      <c r="B248" s="545"/>
      <c r="C248" s="308"/>
      <c r="D248" s="308"/>
      <c r="E248" s="308"/>
      <c r="F248" s="308"/>
      <c r="G248" s="308"/>
      <c r="H248" s="308"/>
      <c r="I248" s="308"/>
      <c r="J248" s="308"/>
      <c r="K248" s="308"/>
      <c r="L248" s="308"/>
      <c r="M248" s="308"/>
      <c r="N248" s="179"/>
      <c r="O248" s="308"/>
      <c r="P248" s="179"/>
      <c r="Q248" s="179"/>
      <c r="S248" s="399" t="str">
        <f>+IF([1]NOVIEMBRE!S248=0,"",[1]NOVIEMBRE!S248)</f>
        <v>8002100-5</v>
      </c>
      <c r="T248" s="400" t="str">
        <f>+IF([1]NOVIEMBRE!T248=0,"",[1]NOVIEMBRE!T248)</f>
        <v>Programas Especial 04</v>
      </c>
      <c r="U248" s="351">
        <f>+[1]ENERO!U248</f>
        <v>0</v>
      </c>
      <c r="V248" s="352">
        <f>[1]NOVIEMBRE!V248+DICIEMBRE!AL248</f>
        <v>0</v>
      </c>
      <c r="W248" s="352">
        <f>[1]NOVIEMBRE!W248+DICIEMBRE!AM248</f>
        <v>0</v>
      </c>
      <c r="X248" s="353">
        <f t="shared" si="213"/>
        <v>0</v>
      </c>
      <c r="Y248" s="354">
        <f>[1]NOVIEMBRE!AA248</f>
        <v>0</v>
      </c>
      <c r="Z248" s="293">
        <v>0</v>
      </c>
      <c r="AA248" s="353">
        <f t="shared" si="214"/>
        <v>0</v>
      </c>
      <c r="AB248" s="354">
        <f>[1]NOVIEMBRE!AD248</f>
        <v>0</v>
      </c>
      <c r="AC248" s="293">
        <v>0</v>
      </c>
      <c r="AD248" s="353">
        <f t="shared" si="215"/>
        <v>0</v>
      </c>
      <c r="AE248" s="354">
        <f>[1]NOVIEMBRE!AG248</f>
        <v>0</v>
      </c>
      <c r="AF248" s="293">
        <v>0</v>
      </c>
      <c r="AG248" s="353">
        <f t="shared" si="216"/>
        <v>0</v>
      </c>
      <c r="AH248" s="354">
        <f t="shared" si="217"/>
        <v>0</v>
      </c>
      <c r="AI248" s="352">
        <f t="shared" si="218"/>
        <v>0</v>
      </c>
      <c r="AJ248" s="355">
        <f t="shared" si="219"/>
        <v>0</v>
      </c>
      <c r="AK248" s="179"/>
      <c r="AL248" s="295">
        <v>0</v>
      </c>
      <c r="AM248" s="296">
        <v>0</v>
      </c>
    </row>
    <row r="249" spans="1:70" ht="24.95" customHeight="1">
      <c r="A249" s="542"/>
      <c r="B249" s="545"/>
      <c r="C249" s="308"/>
      <c r="D249" s="308"/>
      <c r="E249" s="308"/>
      <c r="F249" s="308"/>
      <c r="G249" s="308"/>
      <c r="H249" s="308"/>
      <c r="I249" s="308"/>
      <c r="J249" s="308"/>
      <c r="K249" s="308"/>
      <c r="L249" s="308"/>
      <c r="M249" s="308"/>
      <c r="N249" s="179"/>
      <c r="O249" s="308"/>
      <c r="P249" s="179"/>
      <c r="Q249" s="179"/>
      <c r="S249" s="399" t="str">
        <f>+IF([1]NOVIEMBRE!S249=0,"",[1]NOVIEMBRE!S249)</f>
        <v>8002100-6</v>
      </c>
      <c r="T249" s="400" t="str">
        <f>+IF([1]NOVIEMBRE!T249=0,"",[1]NOVIEMBRE!T249)</f>
        <v>Programas Especial 05</v>
      </c>
      <c r="U249" s="351">
        <f>+[1]ENERO!U249</f>
        <v>0</v>
      </c>
      <c r="V249" s="352">
        <f>[1]NOVIEMBRE!V249+DICIEMBRE!AL249</f>
        <v>0</v>
      </c>
      <c r="W249" s="352">
        <f>[1]NOVIEMBRE!W249+DICIEMBRE!AM249</f>
        <v>0</v>
      </c>
      <c r="X249" s="353">
        <f t="shared" si="213"/>
        <v>0</v>
      </c>
      <c r="Y249" s="354">
        <f>[1]NOVIEMBRE!AA249</f>
        <v>0</v>
      </c>
      <c r="Z249" s="293">
        <v>0</v>
      </c>
      <c r="AA249" s="353">
        <f t="shared" si="214"/>
        <v>0</v>
      </c>
      <c r="AB249" s="354">
        <f>[1]NOVIEMBRE!AD249</f>
        <v>0</v>
      </c>
      <c r="AC249" s="293">
        <v>0</v>
      </c>
      <c r="AD249" s="353">
        <f t="shared" si="215"/>
        <v>0</v>
      </c>
      <c r="AE249" s="354">
        <f>[1]NOVIEMBRE!AG249</f>
        <v>0</v>
      </c>
      <c r="AF249" s="293">
        <v>0</v>
      </c>
      <c r="AG249" s="353">
        <f t="shared" si="216"/>
        <v>0</v>
      </c>
      <c r="AH249" s="354">
        <f t="shared" si="217"/>
        <v>0</v>
      </c>
      <c r="AI249" s="352">
        <f t="shared" si="218"/>
        <v>0</v>
      </c>
      <c r="AJ249" s="355">
        <f t="shared" si="219"/>
        <v>0</v>
      </c>
      <c r="AK249" s="179"/>
      <c r="AL249" s="295">
        <v>0</v>
      </c>
      <c r="AM249" s="296">
        <v>0</v>
      </c>
    </row>
    <row r="250" spans="1:70" ht="24.95" customHeight="1">
      <c r="A250" s="542"/>
      <c r="B250" s="545"/>
      <c r="C250" s="308"/>
      <c r="D250" s="308"/>
      <c r="E250" s="308"/>
      <c r="F250" s="308"/>
      <c r="G250" s="308"/>
      <c r="H250" s="308"/>
      <c r="I250" s="308"/>
      <c r="J250" s="308"/>
      <c r="K250" s="308"/>
      <c r="L250" s="308"/>
      <c r="M250" s="308"/>
      <c r="N250" s="179"/>
      <c r="O250" s="308"/>
      <c r="P250" s="179"/>
      <c r="Q250" s="179"/>
      <c r="S250" s="399" t="str">
        <f>+IF([1]NOVIEMBRE!S250=0,"",[1]NOVIEMBRE!S250)</f>
        <v>8002100-7</v>
      </c>
      <c r="T250" s="400" t="str">
        <f>+IF([1]NOVIEMBRE!T250=0,"",[1]NOVIEMBRE!T250)</f>
        <v>Programas Especial 06</v>
      </c>
      <c r="U250" s="351">
        <f>+[1]ENERO!U250</f>
        <v>0</v>
      </c>
      <c r="V250" s="352">
        <f>[1]NOVIEMBRE!V250+DICIEMBRE!AL250</f>
        <v>0</v>
      </c>
      <c r="W250" s="352">
        <f>[1]NOVIEMBRE!W250+DICIEMBRE!AM250</f>
        <v>0</v>
      </c>
      <c r="X250" s="353">
        <f>SUM(U250:W250)</f>
        <v>0</v>
      </c>
      <c r="Y250" s="354">
        <f>[1]NOVIEMBRE!AA250</f>
        <v>0</v>
      </c>
      <c r="Z250" s="293">
        <v>0</v>
      </c>
      <c r="AA250" s="353">
        <f>SUM(Y250:Z250)</f>
        <v>0</v>
      </c>
      <c r="AB250" s="354">
        <f>[1]NOVIEMBRE!AD250</f>
        <v>0</v>
      </c>
      <c r="AC250" s="293">
        <v>0</v>
      </c>
      <c r="AD250" s="353">
        <f>SUM(AB250:AC250)</f>
        <v>0</v>
      </c>
      <c r="AE250" s="354">
        <f>[1]NOVIEMBRE!AG250</f>
        <v>0</v>
      </c>
      <c r="AF250" s="293">
        <v>0</v>
      </c>
      <c r="AG250" s="353">
        <f>SUM(AE250:AF250)</f>
        <v>0</v>
      </c>
      <c r="AH250" s="354">
        <f>X250-AA250</f>
        <v>0</v>
      </c>
      <c r="AI250" s="352">
        <f>X250-AD250</f>
        <v>0</v>
      </c>
      <c r="AJ250" s="355">
        <f>X250-AG250</f>
        <v>0</v>
      </c>
      <c r="AK250" s="179"/>
      <c r="AL250" s="295">
        <v>0</v>
      </c>
      <c r="AM250" s="296">
        <v>0</v>
      </c>
    </row>
    <row r="251" spans="1:70" ht="24.95" customHeight="1">
      <c r="A251" s="542"/>
      <c r="B251" s="545"/>
      <c r="C251" s="308"/>
      <c r="D251" s="308"/>
      <c r="E251" s="308"/>
      <c r="F251" s="308"/>
      <c r="G251" s="308"/>
      <c r="H251" s="308"/>
      <c r="I251" s="308"/>
      <c r="J251" s="308"/>
      <c r="K251" s="308"/>
      <c r="L251" s="308"/>
      <c r="M251" s="308"/>
      <c r="N251" s="179"/>
      <c r="O251" s="308"/>
      <c r="P251" s="179"/>
      <c r="Q251" s="179"/>
      <c r="S251" s="399" t="str">
        <f>+IF([1]NOVIEMBRE!S251=0,"",[1]NOVIEMBRE!S251)</f>
        <v>8002100-8</v>
      </c>
      <c r="T251" s="400" t="str">
        <f>+IF([1]NOVIEMBRE!T251=0,"",[1]NOVIEMBRE!T251)</f>
        <v>Programas Especial 07</v>
      </c>
      <c r="U251" s="351">
        <f>+[1]ENERO!U251</f>
        <v>0</v>
      </c>
      <c r="V251" s="352">
        <f>[1]NOVIEMBRE!V251+DICIEMBRE!AL251</f>
        <v>0</v>
      </c>
      <c r="W251" s="352">
        <f>[1]NOVIEMBRE!W251+DICIEMBRE!AM251</f>
        <v>0</v>
      </c>
      <c r="X251" s="353">
        <f>SUM(U251:W251)</f>
        <v>0</v>
      </c>
      <c r="Y251" s="354">
        <f>[1]NOVIEMBRE!AA251</f>
        <v>0</v>
      </c>
      <c r="Z251" s="293">
        <v>0</v>
      </c>
      <c r="AA251" s="353">
        <f>SUM(Y251:Z251)</f>
        <v>0</v>
      </c>
      <c r="AB251" s="354">
        <f>[1]NOVIEMBRE!AD251</f>
        <v>0</v>
      </c>
      <c r="AC251" s="293">
        <v>0</v>
      </c>
      <c r="AD251" s="353">
        <f>SUM(AB251:AC251)</f>
        <v>0</v>
      </c>
      <c r="AE251" s="354">
        <f>[1]NOVIEMBRE!AG251</f>
        <v>0</v>
      </c>
      <c r="AF251" s="293">
        <v>0</v>
      </c>
      <c r="AG251" s="353">
        <f>SUM(AE251:AF251)</f>
        <v>0</v>
      </c>
      <c r="AH251" s="354">
        <f>X251-AA251</f>
        <v>0</v>
      </c>
      <c r="AI251" s="352">
        <f>X251-AD251</f>
        <v>0</v>
      </c>
      <c r="AJ251" s="355">
        <f>X251-AG251</f>
        <v>0</v>
      </c>
      <c r="AK251" s="179"/>
      <c r="AL251" s="295">
        <v>0</v>
      </c>
      <c r="AM251" s="296">
        <v>0</v>
      </c>
    </row>
    <row r="252" spans="1:70" ht="24.95" customHeight="1">
      <c r="A252" s="542"/>
      <c r="B252" s="545"/>
      <c r="C252" s="308"/>
      <c r="D252" s="308"/>
      <c r="E252" s="308"/>
      <c r="F252" s="308"/>
      <c r="G252" s="308"/>
      <c r="H252" s="308"/>
      <c r="I252" s="308"/>
      <c r="J252" s="308"/>
      <c r="K252" s="308"/>
      <c r="L252" s="308"/>
      <c r="M252" s="308"/>
      <c r="N252" s="179"/>
      <c r="O252" s="308"/>
      <c r="P252" s="179"/>
      <c r="Q252" s="179"/>
      <c r="S252" s="399" t="str">
        <f>+IF([1]NOVIEMBRE!S252=0,"",[1]NOVIEMBRE!S252)</f>
        <v>8002100-9</v>
      </c>
      <c r="T252" s="400" t="str">
        <f>+IF([1]NOVIEMBRE!T252=0,"",[1]NOVIEMBRE!T252)</f>
        <v>Programas Especial 08</v>
      </c>
      <c r="U252" s="351">
        <f>+[1]ENERO!U252</f>
        <v>0</v>
      </c>
      <c r="V252" s="352">
        <f>[1]NOVIEMBRE!V252+DICIEMBRE!AL252</f>
        <v>0</v>
      </c>
      <c r="W252" s="352">
        <f>[1]NOVIEMBRE!W252+DICIEMBRE!AM252</f>
        <v>0</v>
      </c>
      <c r="X252" s="353">
        <f>SUM(U252:W252)</f>
        <v>0</v>
      </c>
      <c r="Y252" s="354">
        <f>[1]NOVIEMBRE!AA252</f>
        <v>0</v>
      </c>
      <c r="Z252" s="293">
        <v>0</v>
      </c>
      <c r="AA252" s="353">
        <f>SUM(Y252:Z252)</f>
        <v>0</v>
      </c>
      <c r="AB252" s="354">
        <f>[1]NOVIEMBRE!AD252</f>
        <v>0</v>
      </c>
      <c r="AC252" s="293">
        <v>0</v>
      </c>
      <c r="AD252" s="353">
        <f>SUM(AB252:AC252)</f>
        <v>0</v>
      </c>
      <c r="AE252" s="354">
        <f>[1]NOVIEMBRE!AG252</f>
        <v>0</v>
      </c>
      <c r="AF252" s="293">
        <v>0</v>
      </c>
      <c r="AG252" s="353">
        <f>SUM(AE252:AF252)</f>
        <v>0</v>
      </c>
      <c r="AH252" s="354">
        <f>X252-AA252</f>
        <v>0</v>
      </c>
      <c r="AI252" s="352">
        <f>X252-AD252</f>
        <v>0</v>
      </c>
      <c r="AJ252" s="355">
        <f>X252-AG252</f>
        <v>0</v>
      </c>
      <c r="AK252" s="179"/>
      <c r="AL252" s="295">
        <v>0</v>
      </c>
      <c r="AM252" s="296">
        <v>0</v>
      </c>
    </row>
    <row r="253" spans="1:70" ht="24.95" customHeight="1">
      <c r="A253" s="542"/>
      <c r="B253" s="545"/>
      <c r="C253" s="308"/>
      <c r="D253" s="308"/>
      <c r="E253" s="308"/>
      <c r="F253" s="308"/>
      <c r="G253" s="308"/>
      <c r="H253" s="308"/>
      <c r="I253" s="308"/>
      <c r="J253" s="308"/>
      <c r="K253" s="308"/>
      <c r="L253" s="308"/>
      <c r="M253" s="308"/>
      <c r="N253" s="179"/>
      <c r="O253" s="308"/>
      <c r="P253" s="179"/>
      <c r="Q253" s="179"/>
      <c r="S253" s="399" t="str">
        <f>+IF([1]NOVIEMBRE!S253=0,"",[1]NOVIEMBRE!S253)</f>
        <v>8002100-10</v>
      </c>
      <c r="T253" s="400" t="str">
        <f>+IF([1]NOVIEMBRE!T253=0,"",[1]NOVIEMBRE!T253)</f>
        <v>Programas Especial 09</v>
      </c>
      <c r="U253" s="351">
        <f>+[1]ENERO!U253</f>
        <v>0</v>
      </c>
      <c r="V253" s="352">
        <f>[1]NOVIEMBRE!V253+DICIEMBRE!AL253</f>
        <v>0</v>
      </c>
      <c r="W253" s="352">
        <f>[1]NOVIEMBRE!W253+DICIEMBRE!AM253</f>
        <v>0</v>
      </c>
      <c r="X253" s="353">
        <f>SUM(U253:W253)</f>
        <v>0</v>
      </c>
      <c r="Y253" s="354">
        <f>[1]NOVIEMBRE!AA253</f>
        <v>0</v>
      </c>
      <c r="Z253" s="293">
        <v>0</v>
      </c>
      <c r="AA253" s="353">
        <f>SUM(Y253:Z253)</f>
        <v>0</v>
      </c>
      <c r="AB253" s="354">
        <f>[1]NOVIEMBRE!AD253</f>
        <v>0</v>
      </c>
      <c r="AC253" s="293">
        <v>0</v>
      </c>
      <c r="AD253" s="353">
        <f>SUM(AB253:AC253)</f>
        <v>0</v>
      </c>
      <c r="AE253" s="354">
        <f>[1]NOVIEMBRE!AG253</f>
        <v>0</v>
      </c>
      <c r="AF253" s="293">
        <v>0</v>
      </c>
      <c r="AG253" s="353">
        <f>SUM(AE253:AF253)</f>
        <v>0</v>
      </c>
      <c r="AH253" s="354">
        <f>X253-AA253</f>
        <v>0</v>
      </c>
      <c r="AI253" s="352">
        <f>X253-AD253</f>
        <v>0</v>
      </c>
      <c r="AJ253" s="355">
        <f>X253-AG253</f>
        <v>0</v>
      </c>
      <c r="AK253" s="179"/>
      <c r="AL253" s="295">
        <v>0</v>
      </c>
      <c r="AM253" s="296">
        <v>0</v>
      </c>
    </row>
    <row r="254" spans="1:70" ht="24.95" customHeight="1">
      <c r="A254" s="542"/>
      <c r="B254" s="545"/>
      <c r="C254" s="308"/>
      <c r="D254" s="308"/>
      <c r="E254" s="308"/>
      <c r="F254" s="308"/>
      <c r="G254" s="308"/>
      <c r="H254" s="308"/>
      <c r="I254" s="308"/>
      <c r="J254" s="308"/>
      <c r="K254" s="308"/>
      <c r="L254" s="308"/>
      <c r="M254" s="308"/>
      <c r="N254" s="179"/>
      <c r="O254" s="308"/>
      <c r="P254" s="179"/>
      <c r="Q254" s="179"/>
      <c r="S254" s="399" t="str">
        <f>+IF([1]NOVIEMBRE!S254=0,"",[1]NOVIEMBRE!S254)</f>
        <v>8002100-11</v>
      </c>
      <c r="T254" s="400" t="str">
        <f>+IF([1]NOVIEMBRE!T254=0,"",[1]NOVIEMBRE!T254)</f>
        <v>Programas Especial 10</v>
      </c>
      <c r="U254" s="351">
        <f>+[1]ENERO!U254</f>
        <v>0</v>
      </c>
      <c r="V254" s="352">
        <f>[1]NOVIEMBRE!V254+DICIEMBRE!AL254</f>
        <v>0</v>
      </c>
      <c r="W254" s="352">
        <f>[1]NOVIEMBRE!W254+DICIEMBRE!AM254</f>
        <v>0</v>
      </c>
      <c r="X254" s="353">
        <f>SUM(U254:W254)</f>
        <v>0</v>
      </c>
      <c r="Y254" s="354">
        <f>[1]NOVIEMBRE!AA254</f>
        <v>0</v>
      </c>
      <c r="Z254" s="293">
        <v>0</v>
      </c>
      <c r="AA254" s="353">
        <f>SUM(Y254:Z254)</f>
        <v>0</v>
      </c>
      <c r="AB254" s="354">
        <f>[1]NOVIEMBRE!AD254</f>
        <v>0</v>
      </c>
      <c r="AC254" s="293">
        <v>0</v>
      </c>
      <c r="AD254" s="353">
        <f>SUM(AB254:AC254)</f>
        <v>0</v>
      </c>
      <c r="AE254" s="354">
        <f>[1]NOVIEMBRE!AG254</f>
        <v>0</v>
      </c>
      <c r="AF254" s="293">
        <v>0</v>
      </c>
      <c r="AG254" s="353">
        <f>SUM(AE254:AF254)</f>
        <v>0</v>
      </c>
      <c r="AH254" s="354">
        <f>X254-AA254</f>
        <v>0</v>
      </c>
      <c r="AI254" s="352">
        <f>X254-AD254</f>
        <v>0</v>
      </c>
      <c r="AJ254" s="355">
        <f>X254-AG254</f>
        <v>0</v>
      </c>
      <c r="AK254" s="179"/>
      <c r="AL254" s="295">
        <v>0</v>
      </c>
      <c r="AM254" s="296">
        <v>0</v>
      </c>
    </row>
    <row r="255" spans="1:70" ht="24.95" customHeight="1">
      <c r="A255" s="542"/>
      <c r="B255" s="545"/>
      <c r="C255" s="308"/>
      <c r="D255" s="308"/>
      <c r="E255" s="308"/>
      <c r="F255" s="308"/>
      <c r="G255" s="308"/>
      <c r="H255" s="308"/>
      <c r="I255" s="308"/>
      <c r="J255" s="308"/>
      <c r="K255" s="308"/>
      <c r="L255" s="308"/>
      <c r="M255" s="308"/>
      <c r="N255" s="179"/>
      <c r="O255" s="308"/>
      <c r="P255" s="179"/>
      <c r="Q255" s="179"/>
      <c r="S255" s="399" t="str">
        <f>+IF([1]NOVIEMBRE!S255=0,"",[1]NOVIEMBRE!S255)</f>
        <v>8002100-12</v>
      </c>
      <c r="T255" s="400" t="str">
        <f>+IF([1]NOVIEMBRE!T255=0,"",[1]NOVIEMBRE!T255)</f>
        <v>Programas Especial 11</v>
      </c>
      <c r="U255" s="351">
        <f>+[1]ENERO!U255</f>
        <v>0</v>
      </c>
      <c r="V255" s="352">
        <f>[1]NOVIEMBRE!V255+DICIEMBRE!AL255</f>
        <v>0</v>
      </c>
      <c r="W255" s="352">
        <f>[1]NOVIEMBRE!W255+DICIEMBRE!AM255</f>
        <v>0</v>
      </c>
      <c r="X255" s="353">
        <f t="shared" si="213"/>
        <v>0</v>
      </c>
      <c r="Y255" s="354">
        <f>[1]NOVIEMBRE!AA255</f>
        <v>0</v>
      </c>
      <c r="Z255" s="293">
        <v>0</v>
      </c>
      <c r="AA255" s="353">
        <f t="shared" si="214"/>
        <v>0</v>
      </c>
      <c r="AB255" s="354">
        <f>[1]NOVIEMBRE!AD255</f>
        <v>0</v>
      </c>
      <c r="AC255" s="293">
        <v>0</v>
      </c>
      <c r="AD255" s="353">
        <f t="shared" si="215"/>
        <v>0</v>
      </c>
      <c r="AE255" s="354">
        <f>[1]NOVIEMBRE!AG255</f>
        <v>0</v>
      </c>
      <c r="AF255" s="293">
        <v>0</v>
      </c>
      <c r="AG255" s="353">
        <f t="shared" si="216"/>
        <v>0</v>
      </c>
      <c r="AH255" s="354">
        <f t="shared" si="217"/>
        <v>0</v>
      </c>
      <c r="AI255" s="352">
        <f t="shared" si="218"/>
        <v>0</v>
      </c>
      <c r="AJ255" s="355">
        <f t="shared" si="219"/>
        <v>0</v>
      </c>
      <c r="AK255" s="179"/>
      <c r="AL255" s="295">
        <v>0</v>
      </c>
      <c r="AM255" s="296">
        <v>0</v>
      </c>
    </row>
    <row r="256" spans="1:70" ht="24.95" customHeight="1" thickBot="1">
      <c r="A256" s="542"/>
      <c r="B256" s="545"/>
      <c r="C256" s="308"/>
      <c r="D256" s="308"/>
      <c r="E256" s="308"/>
      <c r="F256" s="308"/>
      <c r="G256" s="308"/>
      <c r="H256" s="308"/>
      <c r="I256" s="308"/>
      <c r="J256" s="308"/>
      <c r="K256" s="308"/>
      <c r="L256" s="308"/>
      <c r="M256" s="308"/>
      <c r="N256" s="179"/>
      <c r="O256" s="308"/>
      <c r="P256" s="179"/>
      <c r="Q256" s="179"/>
      <c r="S256" s="569">
        <f>+IF([1]NOVIEMBRE!S256=0,"",[1]NOVIEMBRE!S256)</f>
        <v>8002999</v>
      </c>
      <c r="T256" s="570" t="str">
        <f>+IF([1]NOVIEMBRE!T256=0,"",[1]NOVIEMBRE!T256)</f>
        <v>Vigencias Anteriores</v>
      </c>
      <c r="U256" s="558">
        <f>+[1]ENERO!U256</f>
        <v>0</v>
      </c>
      <c r="V256" s="559">
        <f>[1]NOVIEMBRE!V256+DICIEMBRE!AL256</f>
        <v>0</v>
      </c>
      <c r="W256" s="559">
        <f>[1]NOVIEMBRE!W256+DICIEMBRE!AM256</f>
        <v>209169701</v>
      </c>
      <c r="X256" s="560">
        <f t="shared" si="213"/>
        <v>209169701</v>
      </c>
      <c r="Y256" s="561">
        <f>[1]NOVIEMBRE!AA256</f>
        <v>209169701</v>
      </c>
      <c r="Z256" s="328">
        <v>0</v>
      </c>
      <c r="AA256" s="560">
        <f t="shared" si="214"/>
        <v>209169701</v>
      </c>
      <c r="AB256" s="561">
        <f>[1]NOVIEMBRE!AD256</f>
        <v>209169701</v>
      </c>
      <c r="AC256" s="328">
        <v>0</v>
      </c>
      <c r="AD256" s="560">
        <f t="shared" si="215"/>
        <v>209169701</v>
      </c>
      <c r="AE256" s="561">
        <f>[1]NOVIEMBRE!AG256</f>
        <v>208927004</v>
      </c>
      <c r="AF256" s="328">
        <v>0</v>
      </c>
      <c r="AG256" s="560">
        <f t="shared" si="216"/>
        <v>208927004</v>
      </c>
      <c r="AH256" s="561">
        <f t="shared" si="217"/>
        <v>0</v>
      </c>
      <c r="AI256" s="559">
        <f t="shared" si="218"/>
        <v>0</v>
      </c>
      <c r="AJ256" s="562">
        <f t="shared" si="219"/>
        <v>242697</v>
      </c>
      <c r="AK256" s="179"/>
      <c r="AL256" s="330">
        <v>0</v>
      </c>
      <c r="AM256" s="331">
        <v>0</v>
      </c>
    </row>
    <row r="257" spans="1:39" ht="24.95" customHeight="1" thickBot="1">
      <c r="A257" s="542"/>
      <c r="B257" s="545"/>
      <c r="C257" s="308"/>
      <c r="D257" s="308"/>
      <c r="E257" s="308"/>
      <c r="F257" s="308"/>
      <c r="G257" s="308"/>
      <c r="H257" s="308"/>
      <c r="I257" s="308"/>
      <c r="J257" s="308"/>
      <c r="K257" s="308"/>
      <c r="L257" s="308"/>
      <c r="M257" s="308"/>
      <c r="N257" s="179"/>
      <c r="O257" s="308"/>
      <c r="P257" s="179"/>
      <c r="Q257" s="179"/>
      <c r="S257" s="573" t="str">
        <f>+IF([1]NOVIEMBRE!S257=0,"",[1]NOVIEMBRE!S257)</f>
        <v/>
      </c>
      <c r="T257" s="574" t="str">
        <f>+IF([1]NOVIEMBRE!T257=0,"",[1]NOVIEMBRE!T257)</f>
        <v/>
      </c>
      <c r="U257" s="575"/>
      <c r="V257" s="575"/>
      <c r="W257" s="575"/>
      <c r="X257" s="575"/>
      <c r="Y257" s="575"/>
      <c r="Z257" s="575"/>
      <c r="AA257" s="575"/>
      <c r="AB257" s="575"/>
      <c r="AC257" s="575"/>
      <c r="AD257" s="575"/>
      <c r="AE257" s="575"/>
      <c r="AF257" s="575"/>
      <c r="AG257" s="575"/>
      <c r="AH257" s="575"/>
      <c r="AI257" s="575"/>
      <c r="AJ257" s="576"/>
      <c r="AK257" s="302"/>
      <c r="AL257" s="585"/>
      <c r="AM257" s="586"/>
    </row>
    <row r="258" spans="1:39" ht="24.95" customHeight="1" thickBot="1">
      <c r="A258" s="542"/>
      <c r="B258" s="545"/>
      <c r="C258" s="308"/>
      <c r="D258" s="308"/>
      <c r="E258" s="308"/>
      <c r="F258" s="308"/>
      <c r="G258" s="308"/>
      <c r="H258" s="308"/>
      <c r="I258" s="308"/>
      <c r="J258" s="308"/>
      <c r="K258" s="308"/>
      <c r="L258" s="308"/>
      <c r="M258" s="308"/>
      <c r="N258" s="179"/>
      <c r="O258" s="308"/>
      <c r="P258" s="179"/>
      <c r="Q258" s="179"/>
      <c r="S258" s="587" t="s">
        <v>147</v>
      </c>
      <c r="T258" s="588" t="s">
        <v>133</v>
      </c>
      <c r="U258" s="215">
        <f>+(C10+C17+C113)-(U10+U193+U220+U232)</f>
        <v>0</v>
      </c>
      <c r="V258" s="215">
        <f t="shared" ref="V258:AJ258" si="220">+(D10+D17+D113)-(V10+V193+V220+V232)</f>
        <v>0</v>
      </c>
      <c r="W258" s="215">
        <f t="shared" si="220"/>
        <v>0</v>
      </c>
      <c r="X258" s="215">
        <f t="shared" si="220"/>
        <v>0</v>
      </c>
      <c r="Y258" s="215">
        <f t="shared" si="220"/>
        <v>-1542684628</v>
      </c>
      <c r="Z258" s="215">
        <f t="shared" si="220"/>
        <v>2041960766</v>
      </c>
      <c r="AA258" s="215">
        <f t="shared" si="220"/>
        <v>499276138</v>
      </c>
      <c r="AB258" s="215">
        <f t="shared" si="220"/>
        <v>-7942108581</v>
      </c>
      <c r="AC258" s="215">
        <f t="shared" si="220"/>
        <v>194219937</v>
      </c>
      <c r="AD258" s="215">
        <f t="shared" si="220"/>
        <v>-7747888644</v>
      </c>
      <c r="AE258" s="215">
        <f t="shared" si="220"/>
        <v>-24363615452</v>
      </c>
      <c r="AF258" s="215">
        <f t="shared" si="220"/>
        <v>6443805499</v>
      </c>
      <c r="AG258" s="215">
        <f t="shared" si="220"/>
        <v>-28801003785</v>
      </c>
      <c r="AH258" s="215">
        <f t="shared" si="220"/>
        <v>-1616290663</v>
      </c>
      <c r="AI258" s="215">
        <f t="shared" si="220"/>
        <v>-2016290663</v>
      </c>
      <c r="AJ258" s="589">
        <f t="shared" si="220"/>
        <v>-9909525539</v>
      </c>
      <c r="AK258" s="179"/>
      <c r="AL258" s="213">
        <v>0</v>
      </c>
      <c r="AM258" s="214">
        <v>0</v>
      </c>
    </row>
    <row r="259" spans="1:39" ht="24.95" customHeight="1" thickBot="1">
      <c r="S259" s="592"/>
      <c r="T259" s="593"/>
      <c r="U259" s="594"/>
      <c r="V259" s="594"/>
      <c r="W259" s="594"/>
      <c r="X259" s="594"/>
      <c r="Y259" s="594"/>
      <c r="Z259" s="594"/>
      <c r="AA259" s="594"/>
      <c r="AB259" s="594"/>
      <c r="AC259" s="594"/>
      <c r="AD259" s="594"/>
      <c r="AE259" s="594"/>
      <c r="AF259" s="594"/>
      <c r="AG259" s="594"/>
      <c r="AH259" s="594"/>
      <c r="AI259" s="594"/>
      <c r="AJ259" s="595"/>
      <c r="AK259" s="302"/>
      <c r="AL259" s="596">
        <f>+SUMIF(AK8:AK256,AK33,AL8:AL256)</f>
        <v>0</v>
      </c>
      <c r="AM259" s="597">
        <f>+SUMIF(AL8:AL256,AL33,AM8:AM256)</f>
        <v>0</v>
      </c>
    </row>
    <row r="260" spans="1:39" ht="24.95" customHeight="1" thickBot="1">
      <c r="S260" s="598" t="s">
        <v>148</v>
      </c>
      <c r="T260" s="599"/>
      <c r="U260" s="600">
        <f>+U8-U262</f>
        <v>26810393684</v>
      </c>
      <c r="V260" s="600">
        <f t="shared" ref="V260:AJ260" si="221">+V8-V262</f>
        <v>0</v>
      </c>
      <c r="W260" s="600">
        <f t="shared" si="221"/>
        <v>4023285210</v>
      </c>
      <c r="X260" s="600">
        <f t="shared" si="221"/>
        <v>30833678894</v>
      </c>
      <c r="Y260" s="600">
        <f t="shared" si="221"/>
        <v>28977053220</v>
      </c>
      <c r="Z260" s="600">
        <f t="shared" si="221"/>
        <v>240335011</v>
      </c>
      <c r="AA260" s="600">
        <f t="shared" si="221"/>
        <v>29217388231</v>
      </c>
      <c r="AB260" s="600">
        <f t="shared" si="221"/>
        <v>25690628083</v>
      </c>
      <c r="AC260" s="600">
        <f t="shared" si="221"/>
        <v>3126760148</v>
      </c>
      <c r="AD260" s="600">
        <f t="shared" si="221"/>
        <v>28817388231</v>
      </c>
      <c r="AE260" s="600">
        <f t="shared" si="221"/>
        <v>18556888139</v>
      </c>
      <c r="AF260" s="600">
        <f t="shared" si="221"/>
        <v>3040462067</v>
      </c>
      <c r="AG260" s="600">
        <f t="shared" si="221"/>
        <v>21597350206</v>
      </c>
      <c r="AH260" s="600">
        <f t="shared" si="221"/>
        <v>1616290663</v>
      </c>
      <c r="AI260" s="600">
        <f t="shared" si="221"/>
        <v>2016290663</v>
      </c>
      <c r="AJ260" s="601">
        <f t="shared" si="221"/>
        <v>9236328688</v>
      </c>
      <c r="AK260" s="302"/>
      <c r="AL260" s="308"/>
      <c r="AM260" s="308"/>
    </row>
    <row r="261" spans="1:39" ht="24.95" customHeight="1" thickBot="1">
      <c r="S261" s="602"/>
      <c r="T261" s="603"/>
      <c r="U261" s="604"/>
      <c r="V261" s="604"/>
      <c r="W261" s="604"/>
      <c r="X261" s="604"/>
      <c r="Y261" s="604"/>
      <c r="Z261" s="604"/>
      <c r="AA261" s="604"/>
      <c r="AB261" s="604"/>
      <c r="AC261" s="604"/>
      <c r="AD261" s="604"/>
      <c r="AE261" s="604"/>
      <c r="AF261" s="604"/>
      <c r="AG261" s="604"/>
      <c r="AH261" s="604"/>
      <c r="AI261" s="604"/>
      <c r="AJ261" s="605"/>
      <c r="AK261" s="302"/>
      <c r="AL261" s="308"/>
      <c r="AM261" s="308"/>
    </row>
    <row r="262" spans="1:39" ht="24.95" customHeight="1" thickBot="1">
      <c r="S262" s="606" t="s">
        <v>149</v>
      </c>
      <c r="T262" s="607"/>
      <c r="U262" s="608">
        <f>+SUMIF($T$8:$T$256,$T$33,U8:U256)</f>
        <v>0</v>
      </c>
      <c r="V262" s="608">
        <f t="shared" ref="V262:AJ262" si="222">+SUMIF($T$8:$T$256,$T$33,V8:V256)</f>
        <v>0</v>
      </c>
      <c r="W262" s="608">
        <f t="shared" si="222"/>
        <v>7876850430</v>
      </c>
      <c r="X262" s="608">
        <f t="shared" si="222"/>
        <v>7876850430</v>
      </c>
      <c r="Y262" s="608">
        <f t="shared" si="222"/>
        <v>7876850430</v>
      </c>
      <c r="Z262" s="608">
        <f t="shared" si="222"/>
        <v>0</v>
      </c>
      <c r="AA262" s="608">
        <f t="shared" si="222"/>
        <v>7876850430</v>
      </c>
      <c r="AB262" s="608">
        <f t="shared" si="222"/>
        <v>7876850430</v>
      </c>
      <c r="AC262" s="608">
        <f t="shared" si="222"/>
        <v>0</v>
      </c>
      <c r="AD262" s="608">
        <f t="shared" si="222"/>
        <v>7876850430</v>
      </c>
      <c r="AE262" s="608">
        <f t="shared" si="222"/>
        <v>6923741838</v>
      </c>
      <c r="AF262" s="608">
        <f t="shared" si="222"/>
        <v>279911741</v>
      </c>
      <c r="AG262" s="608">
        <f t="shared" si="222"/>
        <v>7203653579</v>
      </c>
      <c r="AH262" s="608">
        <f t="shared" si="222"/>
        <v>0</v>
      </c>
      <c r="AI262" s="608">
        <f t="shared" si="222"/>
        <v>0</v>
      </c>
      <c r="AJ262" s="609">
        <f t="shared" si="222"/>
        <v>673196851</v>
      </c>
    </row>
    <row r="263" spans="1:39" ht="24.95" customHeight="1" thickBot="1">
      <c r="S263" s="602"/>
      <c r="T263" s="603"/>
      <c r="U263" s="603"/>
      <c r="V263" s="604"/>
      <c r="W263" s="604"/>
      <c r="X263" s="604"/>
      <c r="Y263" s="604"/>
      <c r="Z263" s="604"/>
      <c r="AA263" s="604"/>
      <c r="AB263" s="604"/>
      <c r="AC263" s="604"/>
      <c r="AD263" s="604"/>
      <c r="AE263" s="604"/>
      <c r="AF263" s="604"/>
      <c r="AG263" s="604"/>
      <c r="AH263" s="604"/>
      <c r="AI263" s="604"/>
      <c r="AJ263" s="604"/>
    </row>
    <row r="264" spans="1:39" ht="24.95" customHeight="1" thickBot="1">
      <c r="S264" s="610" t="s">
        <v>150</v>
      </c>
      <c r="T264" s="611"/>
      <c r="U264" s="612">
        <f>+U260+U262</f>
        <v>26810393684</v>
      </c>
      <c r="V264" s="612">
        <f t="shared" ref="V264:AJ264" si="223">+V260+V262</f>
        <v>0</v>
      </c>
      <c r="W264" s="612">
        <f t="shared" si="223"/>
        <v>11900135640</v>
      </c>
      <c r="X264" s="612">
        <f t="shared" si="223"/>
        <v>38710529324</v>
      </c>
      <c r="Y264" s="612">
        <f t="shared" si="223"/>
        <v>36853903650</v>
      </c>
      <c r="Z264" s="612">
        <f t="shared" si="223"/>
        <v>240335011</v>
      </c>
      <c r="AA264" s="612">
        <f t="shared" si="223"/>
        <v>37094238661</v>
      </c>
      <c r="AB264" s="612">
        <f t="shared" si="223"/>
        <v>33567478513</v>
      </c>
      <c r="AC264" s="612">
        <f t="shared" si="223"/>
        <v>3126760148</v>
      </c>
      <c r="AD264" s="612">
        <f t="shared" si="223"/>
        <v>36694238661</v>
      </c>
      <c r="AE264" s="612">
        <f t="shared" si="223"/>
        <v>25480629977</v>
      </c>
      <c r="AF264" s="612">
        <f t="shared" si="223"/>
        <v>3320373808</v>
      </c>
      <c r="AG264" s="612">
        <f t="shared" si="223"/>
        <v>28801003785</v>
      </c>
      <c r="AH264" s="612">
        <f t="shared" si="223"/>
        <v>1616290663</v>
      </c>
      <c r="AI264" s="612">
        <f t="shared" si="223"/>
        <v>2016290663</v>
      </c>
      <c r="AJ264" s="613">
        <f t="shared" si="223"/>
        <v>9909525539</v>
      </c>
    </row>
  </sheetData>
  <sheetProtection password="E776" sheet="1" objects="1" scenarios="1" formatCells="0" formatColumns="0"/>
  <mergeCells count="49">
    <mergeCell ref="BL5:BL6"/>
    <mergeCell ref="BM5:BM6"/>
    <mergeCell ref="BR5:BR6"/>
    <mergeCell ref="AW19:AZ19"/>
    <mergeCell ref="S259:T259"/>
    <mergeCell ref="T5:T6"/>
    <mergeCell ref="AB5:AD5"/>
    <mergeCell ref="AE5:AG5"/>
    <mergeCell ref="AH5:AJ5"/>
    <mergeCell ref="BF5:BF6"/>
    <mergeCell ref="BH5:BK5"/>
    <mergeCell ref="BG3:BI3"/>
    <mergeCell ref="BM3:BO3"/>
    <mergeCell ref="AW4:AZ4"/>
    <mergeCell ref="A5:A6"/>
    <mergeCell ref="B5:B6"/>
    <mergeCell ref="C5:F5"/>
    <mergeCell ref="G5:I5"/>
    <mergeCell ref="J5:L5"/>
    <mergeCell ref="M5:N5"/>
    <mergeCell ref="S5:S6"/>
    <mergeCell ref="Y3:AG4"/>
    <mergeCell ref="AH3:AI4"/>
    <mergeCell ref="AJ3:AJ4"/>
    <mergeCell ref="AL3:AL5"/>
    <mergeCell ref="AM3:AM5"/>
    <mergeCell ref="BB3:BC3"/>
    <mergeCell ref="BM2:BO2"/>
    <mergeCell ref="B3:B4"/>
    <mergeCell ref="D3:E4"/>
    <mergeCell ref="F3:K4"/>
    <mergeCell ref="L3:M4"/>
    <mergeCell ref="N3:N4"/>
    <mergeCell ref="P3:P5"/>
    <mergeCell ref="Q3:Q5"/>
    <mergeCell ref="T3:T4"/>
    <mergeCell ref="V3:X4"/>
    <mergeCell ref="V2:X2"/>
    <mergeCell ref="Y2:AG2"/>
    <mergeCell ref="AH2:AI2"/>
    <mergeCell ref="AL2:AM2"/>
    <mergeCell ref="BB2:BC2"/>
    <mergeCell ref="BG2:BI2"/>
    <mergeCell ref="A1:B1"/>
    <mergeCell ref="C1:J1"/>
    <mergeCell ref="K1:N1"/>
    <mergeCell ref="D2:E2"/>
    <mergeCell ref="L2:M2"/>
    <mergeCell ref="P2:Q2"/>
  </mergeCells>
  <conditionalFormatting sqref="B5:B7">
    <cfRule type="expression" dxfId="0" priority="1" stopIfTrue="1">
      <formula>$B$5="OJO - RECUERDE RECAUDAR LA DISPONIBLIDAD INICIAL EN ESTE TRIMESTRE, haga clik en H9 para ampliar la información"</formula>
    </cfRule>
  </conditionalFormatting>
  <dataValidations count="3">
    <dataValidation allowBlank="1" showInputMessage="1" showErrorMessage="1" promptTitle="ATENCION..." prompt="EL VALOR A REPORTAR ES LO CORRESPONDIENTE A LO QUE EFECTIVAMENTE SE CONSIGNA A LOS FONDOS DE PENSIONES EL 14 DE FEBRERO POR CESANTIAS, ESTE VALOR DEBE REGISTRARSE EN  VIGENCIAS ANTERIORES EN CONTRIBUCIONES INHERENTES A LA NOMINA" sqref="A15:C15 P15:Q15 H15"/>
    <dataValidation allowBlank="1" showInputMessage="1" showErrorMessage="1" promptTitle="ATENCION..." prompt="Las actividades de Promoción y Prevención se manejaran en cada régimen." sqref="A23:C24 P23:Q24 K23:K24 H23:H24"/>
    <dataValidation allowBlank="1" showInputMessage="1" showErrorMessage="1" promptTitle="ATENCION..." prompt="Las actividades de Promoción y Prevención se manejaran en su respectivo régimen." sqref="A43:C44 P43:Q44 K43:K44 H43:H44"/>
  </dataValidations>
  <printOptions horizontalCentered="1" verticalCentered="1"/>
  <pageMargins left="0.59055118110236227" right="0.59055118110236227" top="0.43307086614173229" bottom="0.39370078740157483" header="0.23622047244094491" footer="0.23622047244094491"/>
  <pageSetup paperSize="14" scale="50" orientation="landscape" blackAndWhite="1" horizontalDpi="300" verticalDpi="300" r:id="rId1"/>
  <headerFooter alignWithMargins="0">
    <oddFooter>&amp;CPágina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9</vt:i4>
      </vt:variant>
    </vt:vector>
  </HeadingPairs>
  <TitlesOfParts>
    <vt:vector size="10" baseType="lpstr">
      <vt:lpstr>DICIEMBRE</vt:lpstr>
      <vt:lpstr>Adiciones_y_modificaciones_gastos_dic</vt:lpstr>
      <vt:lpstr>Adiciones_y_modificaciones_ingresos_dic</vt:lpstr>
      <vt:lpstr>DICIEMBRE!Área_de_impresión</vt:lpstr>
      <vt:lpstr>Compromisos_dic</vt:lpstr>
      <vt:lpstr>Obligaciones_dic</vt:lpstr>
      <vt:lpstr>Pagos_dic</vt:lpstr>
      <vt:lpstr>Recaudos_dic</vt:lpstr>
      <vt:lpstr>Reconocimientos_dic</vt:lpstr>
      <vt:lpstr>DICIEMBRE!Títulos_a_imprimir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dcterms:created xsi:type="dcterms:W3CDTF">2022-09-15T20:22:48Z</dcterms:created>
  <dcterms:modified xsi:type="dcterms:W3CDTF">2022-09-15T20:23:04Z</dcterms:modified>
</cp:coreProperties>
</file>